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structure.xml" ContentType="application/vnd.ms-excel.rdrichvaluestructure+xml"/>
  <Override PartName="/xl/richData/rdrichvalue.xml" ContentType="application/vnd.ms-excel.rdrichvalue+xml"/>
  <Override PartName="/xl/persons/person.xml" ContentType="application/vnd.ms-excel.person+xml"/>
  <Override PartName="/xl/richData/rdRichValueTypes.xml" ContentType="application/vnd.ms-excel.rdrichvaluetypes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05" yWindow="-105" windowWidth="23250" windowHeight="12450" activeTab="4"/>
  </bookViews>
  <sheets>
    <sheet name="Pagina1" sheetId="8" r:id="rId1"/>
    <sheet name="Statistica" sheetId="7" r:id="rId2"/>
    <sheet name="AN I" sheetId="2" r:id="rId3"/>
    <sheet name="AN II" sheetId="18" r:id="rId4"/>
    <sheet name="Lucrare de absolvire" sheetId="15" r:id="rId5"/>
    <sheet name="Competențe" sheetId="17" r:id="rId6"/>
    <sheet name="Nomenclatoare" sheetId="16" r:id="rId7"/>
  </sheets>
  <definedNames>
    <definedName name="ciclul_de_studii">Nomenclatoare!$F$2:$F$5</definedName>
    <definedName name="Coordonator">Nomenclatoare!$J$2:$J$55</definedName>
    <definedName name="Decan">Nomenclatoare!$C$2:$C$7</definedName>
    <definedName name="Departament">Nomenclatoare!$D$2:$D$17</definedName>
    <definedName name="Director">Nomenclatoare!$E$2:$E$19</definedName>
    <definedName name="Domeniul">Nomenclatoare!$H$2:$H$31</definedName>
    <definedName name="Facultatea">Nomenclatoare!$A$2:$A$7</definedName>
    <definedName name="FACULTATEA_DE_INGINERIE">Nomenclatoare!$D$2:$D$6</definedName>
    <definedName name="Forma">Nomenclatoare!$G$2:$G$7</definedName>
    <definedName name="numerector">Pagina1!$H$7</definedName>
    <definedName name="_xlnm.Print_Area" localSheetId="2">'AN I'!$B$2:$Q$60</definedName>
    <definedName name="_xlnm.Print_Area" localSheetId="3">'AN II'!$B$2:$Q$59</definedName>
    <definedName name="_xlnm.Print_Area" localSheetId="5">Competențe!$B$1:$P$27</definedName>
    <definedName name="_xlnm.Print_Area" localSheetId="4">'Lucrare de absolvire'!$B$2:$Q$30</definedName>
    <definedName name="_xlnm.Print_Area" localSheetId="0">Pagina1!$A$1:$J$50</definedName>
    <definedName name="_xlnm.Print_Area" localSheetId="1">Statistica!$A$1:$M$59</definedName>
    <definedName name="Programul_de_studii">Nomenclatoare!$I$2:$I$64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" i="18" l="1"/>
  <c r="P18" i="18"/>
  <c r="O18" i="18"/>
  <c r="N18" i="18"/>
  <c r="M18" i="18"/>
  <c r="E18" i="18"/>
  <c r="S19" i="18"/>
  <c r="P19" i="18"/>
  <c r="N19" i="18"/>
  <c r="M19" i="18"/>
  <c r="O19" i="18" s="1"/>
  <c r="E19" i="18"/>
  <c r="S20" i="2"/>
  <c r="P20" i="2"/>
  <c r="O20" i="2"/>
  <c r="N20" i="2"/>
  <c r="M20" i="2"/>
  <c r="E20" i="2"/>
  <c r="S19" i="2"/>
  <c r="P19" i="2"/>
  <c r="N19" i="2"/>
  <c r="M19" i="2"/>
  <c r="O19" i="2" s="1"/>
  <c r="E19" i="2"/>
  <c r="S28" i="2"/>
  <c r="P28" i="2"/>
  <c r="O28" i="2"/>
  <c r="N28" i="2"/>
  <c r="M28" i="2"/>
  <c r="E28" i="2"/>
  <c r="S27" i="2"/>
  <c r="P27" i="2"/>
  <c r="N27" i="2"/>
  <c r="M27" i="2"/>
  <c r="O27" i="2" s="1"/>
  <c r="E27" i="2"/>
  <c r="I26" i="17"/>
  <c r="I25" i="17"/>
  <c r="F30" i="15"/>
  <c r="F29" i="15"/>
  <c r="F59" i="18"/>
  <c r="F58" i="18"/>
  <c r="F60" i="2"/>
  <c r="F59" i="2"/>
  <c r="F59" i="7"/>
  <c r="F58" i="7"/>
  <c r="K2" i="16" a="1"/>
  <c r="K2" i="16" s="1"/>
  <c r="S50" i="7"/>
  <c r="M26" i="18"/>
  <c r="N26" i="18"/>
  <c r="M27" i="18"/>
  <c r="N27" i="18"/>
  <c r="M28" i="18"/>
  <c r="N28" i="18"/>
  <c r="M29" i="18"/>
  <c r="N29" i="18"/>
  <c r="M30" i="18"/>
  <c r="N30" i="18"/>
  <c r="M26" i="2"/>
  <c r="N26" i="2"/>
  <c r="M29" i="2"/>
  <c r="N29" i="2"/>
  <c r="M30" i="2"/>
  <c r="N30" i="2"/>
  <c r="O27" i="18" l="1"/>
  <c r="P27" i="18" s="1"/>
  <c r="O30" i="18"/>
  <c r="P30" i="18" s="1"/>
  <c r="O29" i="18"/>
  <c r="P29" i="18" s="1"/>
  <c r="O28" i="18"/>
  <c r="P28" i="18" s="1"/>
  <c r="O26" i="18"/>
  <c r="P26" i="18" s="1"/>
  <c r="O30" i="2"/>
  <c r="P30" i="2" s="1"/>
  <c r="O29" i="2"/>
  <c r="P29" i="2" s="1"/>
  <c r="O26" i="2"/>
  <c r="P26" i="2" s="1"/>
  <c r="B3" i="17"/>
  <c r="B4" i="15"/>
  <c r="B4" i="18"/>
  <c r="E17" i="15"/>
  <c r="E16" i="15"/>
  <c r="G31" i="18"/>
  <c r="G32" i="18" s="1"/>
  <c r="G22" i="18"/>
  <c r="G23" i="18" s="1"/>
  <c r="G31" i="2"/>
  <c r="G32" i="2" s="1"/>
  <c r="G22" i="2"/>
  <c r="G23" i="2" s="1"/>
  <c r="B16" i="2" a="1"/>
  <c r="D4" i="7"/>
  <c r="B4" i="2"/>
  <c r="B3" i="7"/>
  <c r="B5" i="17"/>
  <c r="B4" i="17"/>
  <c r="B6" i="15"/>
  <c r="B5" i="15"/>
  <c r="B6" i="18"/>
  <c r="B5" i="18"/>
  <c r="B6" i="2"/>
  <c r="B5" i="2"/>
  <c r="S47" i="7"/>
  <c r="S46" i="7"/>
  <c r="G33" i="2" l="1"/>
  <c r="S18" i="2"/>
  <c r="E18" i="2" s="1"/>
  <c r="S17" i="2"/>
  <c r="E17" i="2" s="1"/>
  <c r="S21" i="2"/>
  <c r="E21" i="2" s="1"/>
  <c r="B16" i="2"/>
  <c r="S16" i="2" s="1"/>
  <c r="E16" i="2" s="1"/>
  <c r="S48" i="7"/>
  <c r="L58" i="2"/>
  <c r="D58" i="2"/>
  <c r="Z31" i="7"/>
  <c r="Z30" i="7"/>
  <c r="X30" i="7"/>
  <c r="T31" i="7"/>
  <c r="R30" i="7"/>
  <c r="R31" i="7"/>
  <c r="Y20" i="7"/>
  <c r="Y21" i="7"/>
  <c r="W20" i="7"/>
  <c r="S21" i="7"/>
  <c r="S20" i="7"/>
  <c r="N17" i="2"/>
  <c r="N18" i="2"/>
  <c r="N21" i="2"/>
  <c r="P17" i="15"/>
  <c r="P16" i="15"/>
  <c r="P18" i="15" s="1"/>
  <c r="O19" i="15" s="1"/>
  <c r="L57" i="18"/>
  <c r="D57" i="18"/>
  <c r="L56" i="18"/>
  <c r="D56" i="18"/>
  <c r="H33" i="18"/>
  <c r="L31" i="18"/>
  <c r="K31" i="18"/>
  <c r="J31" i="18"/>
  <c r="I31" i="18"/>
  <c r="H31" i="18"/>
  <c r="N25" i="18"/>
  <c r="X40" i="7" s="1"/>
  <c r="M25" i="18"/>
  <c r="B25" i="18" a="1"/>
  <c r="L22" i="18"/>
  <c r="K22" i="18"/>
  <c r="J22" i="18"/>
  <c r="I22" i="18"/>
  <c r="H22" i="18"/>
  <c r="G33" i="18"/>
  <c r="N21" i="18"/>
  <c r="M21" i="18"/>
  <c r="O21" i="18" s="1"/>
  <c r="P21" i="18" s="1"/>
  <c r="N20" i="18"/>
  <c r="M20" i="18"/>
  <c r="N17" i="18"/>
  <c r="M17" i="18"/>
  <c r="N16" i="18"/>
  <c r="M16" i="18"/>
  <c r="B16" i="18" a="1"/>
  <c r="M8" i="18"/>
  <c r="H33" i="2"/>
  <c r="H31" i="2"/>
  <c r="H22" i="2"/>
  <c r="L31" i="2"/>
  <c r="K31" i="2"/>
  <c r="J31" i="2"/>
  <c r="I31" i="2"/>
  <c r="N25" i="2"/>
  <c r="M25" i="2"/>
  <c r="W39" i="7" s="1"/>
  <c r="N16" i="2"/>
  <c r="M18" i="2"/>
  <c r="M21" i="2"/>
  <c r="M16" i="2"/>
  <c r="M17" i="2"/>
  <c r="J22" i="2"/>
  <c r="K22" i="2"/>
  <c r="L22" i="2"/>
  <c r="I22" i="2"/>
  <c r="B25" i="2" a="1"/>
  <c r="M7" i="17"/>
  <c r="L8" i="15"/>
  <c r="M24" i="17"/>
  <c r="D24" i="17"/>
  <c r="M23" i="17"/>
  <c r="D23" i="17"/>
  <c r="M28" i="15"/>
  <c r="D28" i="15"/>
  <c r="M27" i="15"/>
  <c r="D27" i="15"/>
  <c r="D57" i="2"/>
  <c r="L57" i="2"/>
  <c r="M8" i="2"/>
  <c r="M56" i="7"/>
  <c r="A56" i="7"/>
  <c r="D6" i="7"/>
  <c r="D5" i="7"/>
  <c r="S26" i="18" l="1"/>
  <c r="E26" i="18" s="1"/>
  <c r="S27" i="18"/>
  <c r="E27" i="18" s="1"/>
  <c r="S28" i="18"/>
  <c r="E28" i="18" s="1"/>
  <c r="S29" i="18"/>
  <c r="E29" i="18" s="1"/>
  <c r="S30" i="18"/>
  <c r="E30" i="18" s="1"/>
  <c r="Q21" i="7"/>
  <c r="O20" i="18"/>
  <c r="P20" i="18" s="1"/>
  <c r="B16" i="18"/>
  <c r="S16" i="18" s="1"/>
  <c r="E16" i="18" s="1"/>
  <c r="S20" i="18"/>
  <c r="E20" i="18" s="1"/>
  <c r="S21" i="18"/>
  <c r="E21" i="18" s="1"/>
  <c r="S17" i="18"/>
  <c r="E17" i="18" s="1"/>
  <c r="O25" i="18"/>
  <c r="O31" i="18" s="1"/>
  <c r="W40" i="7"/>
  <c r="Y40" i="7" s="1"/>
  <c r="N22" i="18"/>
  <c r="O17" i="18"/>
  <c r="P17" i="18" s="1"/>
  <c r="M22" i="18"/>
  <c r="S30" i="2"/>
  <c r="E30" i="2" s="1"/>
  <c r="S29" i="2"/>
  <c r="E29" i="2" s="1"/>
  <c r="S26" i="2"/>
  <c r="E26" i="2" s="1"/>
  <c r="N22" i="2"/>
  <c r="O21" i="2"/>
  <c r="P21" i="2" s="1"/>
  <c r="O18" i="2"/>
  <c r="P18" i="2" s="1"/>
  <c r="Q39" i="7"/>
  <c r="B25" i="2"/>
  <c r="S25" i="2" s="1"/>
  <c r="E25" i="2" s="1"/>
  <c r="S41" i="7"/>
  <c r="S42" i="7"/>
  <c r="Y42" i="7"/>
  <c r="D42" i="7"/>
  <c r="M22" i="2"/>
  <c r="R39" i="7"/>
  <c r="O17" i="2"/>
  <c r="P17" i="2" s="1"/>
  <c r="D41" i="7"/>
  <c r="F32" i="7"/>
  <c r="N31" i="18"/>
  <c r="F31" i="7"/>
  <c r="B25" i="18"/>
  <c r="S25" i="18" s="1"/>
  <c r="E25" i="18" s="1"/>
  <c r="R40" i="7"/>
  <c r="D40" i="7" s="1"/>
  <c r="Q40" i="7"/>
  <c r="X39" i="7"/>
  <c r="Y39" i="7" s="1"/>
  <c r="M31" i="2"/>
  <c r="O25" i="2"/>
  <c r="O16" i="2"/>
  <c r="D30" i="7"/>
  <c r="C33" i="7"/>
  <c r="F33" i="7"/>
  <c r="Z23" i="7"/>
  <c r="K33" i="18"/>
  <c r="M31" i="18"/>
  <c r="I32" i="18"/>
  <c r="L33" i="18"/>
  <c r="J33" i="18"/>
  <c r="I23" i="18"/>
  <c r="F40" i="8" s="1"/>
  <c r="Z34" i="7"/>
  <c r="E20" i="7"/>
  <c r="E21" i="7"/>
  <c r="C22" i="7"/>
  <c r="E23" i="7"/>
  <c r="Y24" i="7"/>
  <c r="N31" i="2"/>
  <c r="O16" i="18"/>
  <c r="I33" i="18"/>
  <c r="P25" i="18" l="1"/>
  <c r="P31" i="18" s="1"/>
  <c r="W31" i="7"/>
  <c r="X21" i="7"/>
  <c r="M23" i="18"/>
  <c r="N33" i="18"/>
  <c r="O22" i="18"/>
  <c r="O33" i="18" s="1"/>
  <c r="R21" i="7"/>
  <c r="Q31" i="7"/>
  <c r="P16" i="18"/>
  <c r="P22" i="18" s="1"/>
  <c r="X20" i="7"/>
  <c r="Z20" i="7" s="1"/>
  <c r="W30" i="7"/>
  <c r="Y30" i="7" s="1"/>
  <c r="P25" i="2"/>
  <c r="P31" i="2" s="1"/>
  <c r="Q20" i="7"/>
  <c r="C20" i="7" s="1"/>
  <c r="M23" i="2"/>
  <c r="S33" i="7"/>
  <c r="S39" i="7"/>
  <c r="M32" i="18"/>
  <c r="C39" i="7"/>
  <c r="W43" i="7"/>
  <c r="M32" i="2"/>
  <c r="Q30" i="7"/>
  <c r="R20" i="7"/>
  <c r="S40" i="7"/>
  <c r="C42" i="7"/>
  <c r="E42" i="7" s="1"/>
  <c r="D39" i="7"/>
  <c r="D43" i="7" s="1"/>
  <c r="X43" i="7"/>
  <c r="C41" i="7"/>
  <c r="E41" i="7" s="1"/>
  <c r="Y41" i="7"/>
  <c r="R43" i="7"/>
  <c r="S43" i="7"/>
  <c r="C40" i="7"/>
  <c r="E40" i="7" s="1"/>
  <c r="Q43" i="7"/>
  <c r="Y43" i="7"/>
  <c r="O31" i="2"/>
  <c r="T30" i="7"/>
  <c r="P16" i="2"/>
  <c r="P22" i="2" s="1"/>
  <c r="Y33" i="7"/>
  <c r="D23" i="7"/>
  <c r="C32" i="7"/>
  <c r="D32" i="7"/>
  <c r="M33" i="18"/>
  <c r="W21" i="7"/>
  <c r="X31" i="7"/>
  <c r="I34" i="18"/>
  <c r="M34" i="18" l="1"/>
  <c r="Q34" i="7"/>
  <c r="P33" i="18"/>
  <c r="T21" i="7"/>
  <c r="D21" i="7"/>
  <c r="O23" i="18"/>
  <c r="C31" i="7"/>
  <c r="S31" i="7"/>
  <c r="D20" i="7"/>
  <c r="O32" i="2"/>
  <c r="X24" i="7"/>
  <c r="M34" i="2"/>
  <c r="D33" i="7"/>
  <c r="E39" i="7"/>
  <c r="T20" i="7"/>
  <c r="R24" i="7"/>
  <c r="C30" i="7"/>
  <c r="S30" i="7"/>
  <c r="C23" i="7"/>
  <c r="T23" i="7"/>
  <c r="Q24" i="7"/>
  <c r="E43" i="7"/>
  <c r="C43" i="7"/>
  <c r="T34" i="7"/>
  <c r="F30" i="7"/>
  <c r="X34" i="7"/>
  <c r="D31" i="7"/>
  <c r="D22" i="7"/>
  <c r="Z22" i="7"/>
  <c r="Y32" i="7"/>
  <c r="W34" i="7"/>
  <c r="E22" i="7"/>
  <c r="T22" i="7"/>
  <c r="S24" i="7"/>
  <c r="S32" i="7"/>
  <c r="R34" i="7"/>
  <c r="Y31" i="7"/>
  <c r="Z21" i="7"/>
  <c r="W24" i="7"/>
  <c r="C21" i="7"/>
  <c r="O32" i="18"/>
  <c r="Z24" i="7" l="1"/>
  <c r="O34" i="18"/>
  <c r="G49" i="7"/>
  <c r="S34" i="7"/>
  <c r="T24" i="7"/>
  <c r="Y34" i="7"/>
  <c r="F34" i="7" l="1"/>
  <c r="C34" i="7"/>
  <c r="D34" i="7"/>
  <c r="E31" i="7"/>
  <c r="E32" i="7"/>
  <c r="E33" i="7"/>
  <c r="E30" i="7"/>
  <c r="C24" i="7"/>
  <c r="D24" i="7"/>
  <c r="E24" i="7"/>
  <c r="F21" i="7"/>
  <c r="F22" i="7"/>
  <c r="F23" i="7"/>
  <c r="F20" i="7"/>
  <c r="F29" i="7"/>
  <c r="D29" i="7"/>
  <c r="C29" i="7"/>
  <c r="L9" i="7"/>
  <c r="O9" i="16" a="1"/>
  <c r="O9" i="16" s="1"/>
  <c r="N9" i="16" a="1"/>
  <c r="N9" i="16" s="1"/>
  <c r="L2" i="16" a="1"/>
  <c r="L2" i="16" s="1"/>
  <c r="F24" i="7" l="1"/>
  <c r="E34" i="7"/>
  <c r="F35" i="7" s="1"/>
  <c r="A13" i="7" l="1"/>
  <c r="K55" i="7" l="1"/>
  <c r="B55" i="7"/>
  <c r="L33" i="2" l="1"/>
  <c r="I33" i="2"/>
  <c r="I32" i="2"/>
  <c r="K33" i="2"/>
  <c r="J33" i="2"/>
  <c r="I23" i="2"/>
  <c r="F39" i="8" s="1"/>
  <c r="G40" i="8" l="1"/>
  <c r="G39" i="8"/>
  <c r="M33" i="2"/>
  <c r="I34" i="2"/>
  <c r="N33" i="2" l="1"/>
  <c r="P33" i="2"/>
  <c r="D25" i="7" l="1"/>
  <c r="F25" i="7" l="1"/>
  <c r="C35" i="7"/>
  <c r="D35" i="7"/>
  <c r="E35" i="7"/>
  <c r="E25" i="7"/>
  <c r="C25" i="7"/>
  <c r="O22" i="2" l="1"/>
  <c r="O23" i="2" l="1"/>
  <c r="O34" i="2" s="1"/>
  <c r="O33" i="2"/>
  <c r="N21" i="16"/>
  <c r="N20" i="16"/>
  <c r="N19" i="16"/>
  <c r="N18" i="16"/>
  <c r="N17" i="16"/>
  <c r="N16" i="16"/>
  <c r="N15" i="16"/>
  <c r="N14" i="16"/>
  <c r="N13" i="16"/>
  <c r="N12" i="16"/>
  <c r="N11" i="16"/>
  <c r="N10" i="16"/>
  <c r="L4" i="16"/>
  <c r="L3" i="16"/>
  <c r="K4" i="16"/>
  <c r="K3" i="16"/>
</calcChain>
</file>

<file path=xl/comments1.xml><?xml version="1.0" encoding="utf-8"?>
<comments xmlns="http://schemas.openxmlformats.org/spreadsheetml/2006/main">
  <authors>
    <author>tc={AC4908C2-E4B8-4D0E-957E-91CEB907EAE1}</author>
  </authors>
  <commentList>
    <comment ref="S10" authorId="0">
      <text>
        <r>
          <rPr>
            <sz val="10"/>
            <rFont val="Arial"/>
            <charset val="238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Se completează cu inițialele programul de studiu pentru a genera codul disciplinelor</t>
        </r>
      </text>
    </comment>
  </commentList>
</comments>
</file>

<file path=xl/comments2.xml><?xml version="1.0" encoding="utf-8"?>
<comments xmlns="http://schemas.openxmlformats.org/spreadsheetml/2006/main">
  <authors>
    <author>tc={DC7A186D-7A45-47DF-8A46-D0FD69AB184A}</author>
  </authors>
  <commentList>
    <comment ref="S10" authorId="0">
      <text>
        <r>
          <rPr>
            <sz val="10"/>
            <rFont val="Arial"/>
            <charset val="238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Se completează cu inițialele programul de studiu pentru a genera codul disciplinelor</t>
        </r>
      </text>
    </comment>
  </commentList>
</comment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2">
    <bk>
      <extLst>
        <ext xmlns:xlrd="http://schemas.microsoft.com/office/spreadsheetml/2017/richdata" uri="{3e2802c4-a4d2-4d8b-9148-e3be6c30e623}">
          <xlrd:rvb i="0"/>
        </ext>
      </extLst>
    </bk>
    <bk>
      <extLst>
        <ext xmlns:xlrd="http://schemas.microsoft.com/office/spreadsheetml/2017/richdata"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<sst xmlns="http://schemas.openxmlformats.org/spreadsheetml/2006/main" count="595" uniqueCount="213">
  <si>
    <t>Nr crt</t>
  </si>
  <si>
    <t>Denumirea disciplinei</t>
  </si>
  <si>
    <t>Tip</t>
  </si>
  <si>
    <t>Cod disciplină</t>
  </si>
  <si>
    <t>C</t>
  </si>
  <si>
    <t>S</t>
  </si>
  <si>
    <t>L</t>
  </si>
  <si>
    <t>P</t>
  </si>
  <si>
    <t>Credite</t>
  </si>
  <si>
    <t>FV</t>
  </si>
  <si>
    <t>TO</t>
  </si>
  <si>
    <t>SI</t>
  </si>
  <si>
    <t>TOC</t>
  </si>
  <si>
    <t>TOA</t>
  </si>
  <si>
    <t>Ore/săptămână</t>
  </si>
  <si>
    <t>Ore/semestru</t>
  </si>
  <si>
    <t>FACULTATEA DE INGINERIE</t>
  </si>
  <si>
    <t>Domeniul:</t>
  </si>
  <si>
    <t>PLAN DE ÎNVĂŢĂMÂNT</t>
  </si>
  <si>
    <t>SEMESTRUL 1</t>
  </si>
  <si>
    <t>SEMESTRUL 2</t>
  </si>
  <si>
    <t>DF</t>
  </si>
  <si>
    <t>DC</t>
  </si>
  <si>
    <t>DS</t>
  </si>
  <si>
    <t>ANUL I</t>
  </si>
  <si>
    <t>Cat</t>
  </si>
  <si>
    <t>Forma de verificare</t>
  </si>
  <si>
    <t>Ore curs/săptămână</t>
  </si>
  <si>
    <t>Ore seminar/săptămână</t>
  </si>
  <si>
    <t>Ore laborator/săptămână</t>
  </si>
  <si>
    <t>Ore proiect/săptămână</t>
  </si>
  <si>
    <t>Total ore curs/semestru</t>
  </si>
  <si>
    <t>Total ore aplicaţii/semestru</t>
  </si>
  <si>
    <t>Total ore/semestru</t>
  </si>
  <si>
    <t>Total ore studiu individual/semestru</t>
  </si>
  <si>
    <t>Disciplină fundamentală</t>
  </si>
  <si>
    <t>Disciplină complementară</t>
  </si>
  <si>
    <t>Disciplină opţională sau la alegere</t>
  </si>
  <si>
    <t>RECTOR,</t>
  </si>
  <si>
    <t>DECAN,</t>
  </si>
  <si>
    <t>Ciclul de studii:</t>
  </si>
  <si>
    <t>Titlul absolventului:</t>
  </si>
  <si>
    <t>Durata studiilor:</t>
  </si>
  <si>
    <t>Număr credite:</t>
  </si>
  <si>
    <t>Forma de învăţământ:</t>
  </si>
  <si>
    <t>Anul</t>
  </si>
  <si>
    <t>I</t>
  </si>
  <si>
    <t>II</t>
  </si>
  <si>
    <t>III</t>
  </si>
  <si>
    <t>IV</t>
  </si>
  <si>
    <t>Activităţi didactice</t>
  </si>
  <si>
    <t>Sem. 1</t>
  </si>
  <si>
    <t>Sem. 2</t>
  </si>
  <si>
    <t>Sesiunea de examene</t>
  </si>
  <si>
    <t>Iarnă</t>
  </si>
  <si>
    <t>Vară</t>
  </si>
  <si>
    <t>Practica săptămâni</t>
  </si>
  <si>
    <t>Numărul orelor pe săptămână</t>
  </si>
  <si>
    <t>SITUAŢII STATISTICE</t>
  </si>
  <si>
    <t>Total</t>
  </si>
  <si>
    <t>%</t>
  </si>
  <si>
    <t>Categorii de discipline</t>
  </si>
  <si>
    <t>Tipuri de discipline</t>
  </si>
  <si>
    <t>Total ore curs</t>
  </si>
  <si>
    <t>Total ore aplicaţii</t>
  </si>
  <si>
    <t>TOTAL ORE:</t>
  </si>
  <si>
    <t>ANUL II</t>
  </si>
  <si>
    <t>TOTAL SEMESTRU</t>
  </si>
  <si>
    <t>TOTAL AN</t>
  </si>
  <si>
    <t xml:space="preserve"> </t>
  </si>
  <si>
    <t>UNIVERSITATEA „VASILE ALECSANDRI” DIN BACĂU</t>
  </si>
  <si>
    <t>DIRECTOR DEPARTAMENT,</t>
  </si>
  <si>
    <t>Facultatea</t>
  </si>
  <si>
    <t>Decani</t>
  </si>
  <si>
    <t>Departamente</t>
  </si>
  <si>
    <t>DirectoriDep</t>
  </si>
  <si>
    <t>Ciclul de studii</t>
  </si>
  <si>
    <t>Forma de învățământ</t>
  </si>
  <si>
    <t>Domeniul</t>
  </si>
  <si>
    <t>Programul de studii</t>
  </si>
  <si>
    <t>Studii universitare de licență</t>
  </si>
  <si>
    <t>Învățământ cu frecvență (IF)</t>
  </si>
  <si>
    <t>FACULTATEA DE LITERE</t>
  </si>
  <si>
    <t>FACULTATEA DE ȘTIINȚE</t>
  </si>
  <si>
    <t>FACULTATEA DE ȘTIINȚE ECONOMICE</t>
  </si>
  <si>
    <t>FACULTATEA DE ȘTIINȚE ALE MIȘCĂRII, SPORTULUI ȘI SĂNĂTĂȚII</t>
  </si>
  <si>
    <t>Inginerie industrială</t>
  </si>
  <si>
    <t>Cod</t>
  </si>
  <si>
    <t>Programul de studii:</t>
  </si>
  <si>
    <t>Procent maxim online:</t>
  </si>
  <si>
    <t>Curs ………..       Aplicații …….</t>
  </si>
  <si>
    <t>Competențe profesionale</t>
  </si>
  <si>
    <t>Competențe transversale</t>
  </si>
  <si>
    <t>COMPETENȚE CONFERITE DE PROGRAMUL DE STUDII</t>
  </si>
  <si>
    <t>APROBARE SENAT</t>
  </si>
  <si>
    <t>cicluri</t>
  </si>
  <si>
    <t>Forme învățământ</t>
  </si>
  <si>
    <t>Studii universitare de master</t>
  </si>
  <si>
    <t>INGINERIA MEDIULUI</t>
  </si>
  <si>
    <t>MANAGEMENTUL PROTECȚIEI MEDIULUI ÎN INDUSTRIE</t>
  </si>
  <si>
    <t>INGINERIA PRODUSELOR ALIMENTARE</t>
  </si>
  <si>
    <t>ȘTIINȚA ȘI INGINERIA PRODUSELOR ALIMENTARE ECOLOGICE</t>
  </si>
  <si>
    <t>INGINERIE CHIMICĂ</t>
  </si>
  <si>
    <t>INGINERIE ENERGETICĂ</t>
  </si>
  <si>
    <t>ECHIPAMENTE ȘI TEHNOLOGII MODERNE ÎN ENERGETICĂ</t>
  </si>
  <si>
    <t>INGINERIE INDUSTRIALĂ</t>
  </si>
  <si>
    <t>MANAGEMENTUL FABRICAȚIEI PRODUSELOR INDUSTRIALE</t>
  </si>
  <si>
    <t>STRATEGII ÎN ASIGURAREA CALITĂȚII ÎN INDUSTRIE</t>
  </si>
  <si>
    <t>INGINERIE MECANICĂ</t>
  </si>
  <si>
    <t>MANAGEMENTUL EXPLOATĂRII ECHIPAMENTELOR DE PROCES</t>
  </si>
  <si>
    <t>Domeniu</t>
  </si>
  <si>
    <t>program</t>
  </si>
  <si>
    <t>INGINERIE ŞI MANAGEMENT</t>
  </si>
  <si>
    <t>MANAGEMENTUL SISTEMELOR INDUSTRIALE DE PRODUCȚIE ȘI SERVICII</t>
  </si>
  <si>
    <t>MECATRONICĂ ŞI ROBOTICĂ</t>
  </si>
  <si>
    <t>MECATRONICĂ AVANSATĂ</t>
  </si>
  <si>
    <t>CALCULATOARE ŞI TEHNOLOGIA INFORMAŢIEI</t>
  </si>
  <si>
    <t>TEHNOLOGIA INFORMAȚIEI APLICATĂ ÎN INDUSTRIE</t>
  </si>
  <si>
    <t>MANAGEMENTUL SECURITĂȚII ȘI SĂNĂTĂȚII ÎN MUNCĂ</t>
  </si>
  <si>
    <t>ENOLOGIE, SOMELIERIE ȘI ECOTURISM</t>
  </si>
  <si>
    <t>TEHNOLOGIA INFORMAȚIEI</t>
  </si>
  <si>
    <t>INGINERIA ȘI PROTECȚIA MEDIULUI ÎN INDUSTRIE</t>
  </si>
  <si>
    <t>Învățământ cu frecvență dual (IFD)</t>
  </si>
  <si>
    <t>ROBOTICĂ</t>
  </si>
  <si>
    <t>TEHNOLGIA CONSTRUCȚIILOR DE MAȘINI</t>
  </si>
  <si>
    <t>DESIGN INDUSTRIAL</t>
  </si>
  <si>
    <t>INGINERIE ECONOMICĂ ÎN DOMENIUL MECANIC</t>
  </si>
  <si>
    <t>ECHIPAMENTE PENTRU PROCESE INDUSTRIALE</t>
  </si>
  <si>
    <t>ENERGETICĂ INDUSTRIALĂ</t>
  </si>
  <si>
    <t>INGINERIE BIOCHIMICĂ</t>
  </si>
  <si>
    <t>INGINERIE ȘI MANAGEMENT ÎN AGRICULTURĂ ȘI DEZVOLTARE RURALĂ</t>
  </si>
  <si>
    <t>INGINERIE ȘI MANAGEMENT ÎN ALIMENTAȚIA PUBLICĂ ȘI AGROTURISM</t>
  </si>
  <si>
    <t>TEHNOLGIA CONSTRUCȚIILOR DE MAȘINI DUAL</t>
  </si>
  <si>
    <t>DESIGN INDUSTRIAL DUAL</t>
  </si>
  <si>
    <t>INGINERIA ȘI PROTECȚIA MEDIULUI ÎN INDUSTRIE DUAL</t>
  </si>
  <si>
    <t>ECHIPAMENTE PENTRU PROCESE INDUSTRIALE DUAL</t>
  </si>
  <si>
    <t>ENERGETICĂ INDUSTRIALĂ DUAL</t>
  </si>
  <si>
    <t>INGINERIA PRODUSELOR ALIMENTARE DUAL</t>
  </si>
  <si>
    <t>MANAGEMENTUL FABRICAȚIEI PRODUSELOR INDUSTRIALE DUAL</t>
  </si>
  <si>
    <t>INGINERIE BIOCHIMICĂ DUAL</t>
  </si>
  <si>
    <t>Lista conditionată</t>
  </si>
  <si>
    <t>domeniu</t>
  </si>
  <si>
    <t>Enologie, somelierie și ecoturism</t>
  </si>
  <si>
    <t>Prof. univ. dr. ing. habil. Carol SCHNAKOVSZKY</t>
  </si>
  <si>
    <t>Conf. univ. dr. Brîndușa-Mariana AMĂLĂNCEI</t>
  </si>
  <si>
    <t>Prof. univ. dr. Gloria-Cerasela CRIȘAN</t>
  </si>
  <si>
    <t>Prof. univ. dr. ing. ec. Ovidiu-Leonard TURCU</t>
  </si>
  <si>
    <t>Conf. univ. dr. Dan-Iulian ALEXE</t>
  </si>
  <si>
    <t>Conf. univ. dr. ing. Claudia Manuela TOMOZEI</t>
  </si>
  <si>
    <t>S.l. dr. ing. Eugen HERGHELEGIU</t>
  </si>
  <si>
    <t>Conf. univ. dr. ing. Cătălin DROB</t>
  </si>
  <si>
    <t>S.l. dr. ing. Ioan-Viorel BANU</t>
  </si>
  <si>
    <t>Conf. univ. dr. ing. Vasilica Alisa ARUȘ</t>
  </si>
  <si>
    <t>Disciplină de specializare</t>
  </si>
  <si>
    <t>DOB</t>
  </si>
  <si>
    <t>Disciplină obligatorie</t>
  </si>
  <si>
    <t>DOP</t>
  </si>
  <si>
    <t>DFA</t>
  </si>
  <si>
    <t>Disciplină facultativă</t>
  </si>
  <si>
    <t>Disciplină opţională sau la alegere (min. 10%)</t>
  </si>
  <si>
    <t>Categorii discipline</t>
  </si>
  <si>
    <t>Tipuri discipline</t>
  </si>
  <si>
    <t>Forme verificare</t>
  </si>
  <si>
    <t>E</t>
  </si>
  <si>
    <t>V</t>
  </si>
  <si>
    <t>Examen</t>
  </si>
  <si>
    <t>Colocviu</t>
  </si>
  <si>
    <t>Verificare</t>
  </si>
  <si>
    <t>2E</t>
  </si>
  <si>
    <t>Semestrul 1</t>
  </si>
  <si>
    <t>Semestrul 2</t>
  </si>
  <si>
    <t>MECATRONICĂ</t>
  </si>
  <si>
    <t>CHIMIA MOLECULELOR BIOACTIVE - OBȚINERE, VALORIFICARE, CONTROLUL ȘI ASIGURAREA CALITĂȚII</t>
  </si>
  <si>
    <t>INGINERIA ȘI MANAGEMENTUL CALITĂȚII DUAL</t>
  </si>
  <si>
    <t>TEHNOLOGIA INFORMAȚIEI DUAL</t>
  </si>
  <si>
    <t>MECATRONICĂ DUAL</t>
  </si>
  <si>
    <t>INGINERIA DEZVOLTĂRII RURALE DURABILE</t>
  </si>
  <si>
    <t>INGINERIA ȘI MANAGEMENTUL AFACERILOR</t>
  </si>
  <si>
    <t>ȘTIINȚE INGINEREȘTI APLICATE</t>
  </si>
  <si>
    <t>INGINERIE FARMACEUTICĂ</t>
  </si>
  <si>
    <t>ȘTIINȚE GASTRONOMICE</t>
  </si>
  <si>
    <t>MANAGEMENTUL PROTECȚIEI MEDIULUI ÎN INDUSTRIE DUAL</t>
  </si>
  <si>
    <t>MECATRONICĂ AVANSATĂ DUAL</t>
  </si>
  <si>
    <t>MANAGEMENTUL SISTEMELOR INDUSTRIALE DE PRODUCȚIE ȘI SERVICII DUAL</t>
  </si>
  <si>
    <t>MANAGEMENTUL EXPLOATĂRII ECHIPAMENTELOR DE PROCES DUAL</t>
  </si>
  <si>
    <t>ȘTIINȚA ȘI INGINERIA PRODUSELOR ALIMENTARE ECOLOGICE DUAL</t>
  </si>
  <si>
    <t>Practică de domeniu</t>
  </si>
  <si>
    <t>Practică de specialitate</t>
  </si>
  <si>
    <t>TOTAL</t>
  </si>
  <si>
    <t>Departamentul Energetică și Știința Calculatoarelor (ESC)</t>
  </si>
  <si>
    <t>Departamentul Ingineria şi Managementul Sistemelor Industriale (IMSI)</t>
  </si>
  <si>
    <t>Departamentul Inginerie şi Management, Mecatronică (IMM)</t>
  </si>
  <si>
    <t>Departamentul Ingineria Mediului, Inginerie Mecanică și Agroturism (IMIMA)</t>
  </si>
  <si>
    <t>Departamentul Inginerie Chimică și Alimentară (ICA)</t>
  </si>
  <si>
    <t>Câmpuri în care se introduc/selectează date</t>
  </si>
  <si>
    <t>Câmpuri cu completare automată</t>
  </si>
  <si>
    <t>SEMESTRUL 3</t>
  </si>
  <si>
    <t>SEMESTRUL 4</t>
  </si>
  <si>
    <t>Elaborare proiect diplomă:</t>
  </si>
  <si>
    <t>Prof. univ. dr. ing. habil. Mirela PANAINTE-LEHĂDUȘ</t>
  </si>
  <si>
    <t>Conversie profesională</t>
  </si>
  <si>
    <t>ȘTIINȚE INGINEREȘTI</t>
  </si>
  <si>
    <t>EDUCAȚIE TEHNOLOGICĂ</t>
  </si>
  <si>
    <t>INFORMATICĂ</t>
  </si>
  <si>
    <t>INGINERIA ȘI MANAGEMENTUL CALITĂȚII</t>
  </si>
  <si>
    <t>4 semestre</t>
  </si>
  <si>
    <t>Valabil începând cu anul I universitar 2025 - 2026</t>
  </si>
  <si>
    <t>CP01IMC</t>
  </si>
  <si>
    <t>EXAMEN DE FINALIZARE</t>
  </si>
  <si>
    <t>DUPĂ SEMESTRUL 4</t>
  </si>
  <si>
    <t>Evaluarea cunoştinţelor de specialitate</t>
  </si>
  <si>
    <t>Prezentarea şi susţinerea lucrării de absolvire</t>
  </si>
  <si>
    <t>DIRECTOR DE PROGRAM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</si>
</sst>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6">
    <font>
      <sz val="10"/>
      <name val="Arial"/>
      <charset val="238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9"/>
      <name val="Aptos Display"/>
      <family val="2"/>
    </font>
    <font>
      <b/>
      <sz val="10"/>
      <name val="Aptos Display"/>
      <family val="2"/>
    </font>
    <font>
      <b/>
      <sz val="8"/>
      <name val="Aptos Display"/>
      <family val="2"/>
    </font>
    <font>
      <sz val="8"/>
      <name val="Aptos Display"/>
      <family val="2"/>
    </font>
    <font>
      <b/>
      <sz val="9"/>
      <name val="Aptos Display"/>
      <family val="2"/>
    </font>
    <font>
      <sz val="13"/>
      <name val="Aptos Display"/>
      <family val="2"/>
    </font>
    <font>
      <b/>
      <sz val="12"/>
      <name val="Aptos Display"/>
      <family val="2"/>
    </font>
    <font>
      <sz val="11"/>
      <name val="Aptos Display"/>
      <family val="2"/>
    </font>
    <font>
      <sz val="10"/>
      <name val="Aptos Display"/>
      <family val="2"/>
    </font>
    <font>
      <b/>
      <sz val="11"/>
      <name val="Aptos Display"/>
      <family val="2"/>
    </font>
    <font>
      <sz val="10"/>
      <color theme="0" tint="-0.499984740745262"/>
      <name val="Aptos Display"/>
      <family val="2"/>
    </font>
    <font>
      <sz val="10"/>
      <color indexed="9"/>
      <name val="Aptos Display"/>
      <family val="2"/>
    </font>
    <font>
      <b/>
      <sz val="11"/>
      <color rgb="FF000000"/>
      <name val="Aptos Display"/>
      <family val="2"/>
    </font>
    <font>
      <sz val="11"/>
      <color rgb="FF000000"/>
      <name val="Aptos Display"/>
      <family val="2"/>
    </font>
    <font>
      <sz val="9"/>
      <color theme="0"/>
      <name val="Aptos Display"/>
      <family val="2"/>
    </font>
    <font>
      <b/>
      <sz val="14"/>
      <name val="Aptos Display"/>
      <family val="2"/>
    </font>
    <font>
      <sz val="8"/>
      <color indexed="63"/>
      <name val="Aptos Display"/>
      <family val="2"/>
    </font>
    <font>
      <sz val="8"/>
      <color indexed="9"/>
      <name val="Aptos Display"/>
      <family val="2"/>
    </font>
    <font>
      <sz val="10"/>
      <color indexed="63"/>
      <name val="Aptos Display"/>
      <family val="2"/>
    </font>
    <font>
      <sz val="12"/>
      <color indexed="63"/>
      <name val="Aptos Display"/>
      <family val="2"/>
    </font>
    <font>
      <sz val="12"/>
      <color indexed="9"/>
      <name val="Aptos Display"/>
      <family val="2"/>
    </font>
    <font>
      <sz val="12"/>
      <name val="Aptos Display"/>
      <family val="2"/>
    </font>
    <font>
      <b/>
      <sz val="8"/>
      <color indexed="63"/>
      <name val="Aptos Display"/>
      <family val="2"/>
    </font>
    <font>
      <b/>
      <sz val="8"/>
      <color indexed="9"/>
      <name val="Aptos Display"/>
      <family val="2"/>
    </font>
    <font>
      <b/>
      <sz val="8"/>
      <color rgb="FFFF0000"/>
      <name val="Aptos Display"/>
      <family val="2"/>
    </font>
    <font>
      <b/>
      <sz val="8"/>
      <color rgb="FFFFFF00"/>
      <name val="Aptos Display"/>
      <family val="2"/>
    </font>
    <font>
      <sz val="8"/>
      <color rgb="FFFFFF00"/>
      <name val="Aptos Display"/>
      <family val="2"/>
    </font>
    <font>
      <sz val="8"/>
      <color theme="0"/>
      <name val="Aptos Display"/>
      <family val="2"/>
    </font>
    <font>
      <sz val="8"/>
      <color rgb="FFFF0000"/>
      <name val="Aptos Display"/>
      <family val="2"/>
    </font>
    <font>
      <b/>
      <sz val="10"/>
      <color rgb="FFFF0000"/>
      <name val="Aptos Display"/>
      <family val="2"/>
    </font>
    <font>
      <sz val="10"/>
      <color theme="1"/>
      <name val="Aptos Display"/>
      <family val="2"/>
    </font>
    <font>
      <b/>
      <sz val="8"/>
      <color theme="0" tint="-0.249977111117893"/>
      <name val="Aptos Display"/>
      <family val="2"/>
    </font>
    <font>
      <sz val="8"/>
      <color theme="0" tint="-0.249977111117893"/>
      <name val="Aptos Display"/>
      <family val="2"/>
    </font>
    <font>
      <sz val="9"/>
      <color indexed="63"/>
      <name val="Aptos Display"/>
      <family val="2"/>
    </font>
    <font>
      <sz val="9"/>
      <color indexed="9"/>
      <name val="Aptos Display"/>
      <family val="2"/>
    </font>
    <font>
      <sz val="9"/>
      <color rgb="FFFFFF00"/>
      <name val="Aptos Display"/>
      <family val="2"/>
    </font>
    <font>
      <sz val="9"/>
      <color rgb="FFFF0000"/>
      <name val="Aptos Display"/>
      <family val="2"/>
    </font>
    <font>
      <i/>
      <sz val="9"/>
      <name val="Aptos Display"/>
      <family val="2"/>
    </font>
    <font>
      <b/>
      <sz val="9"/>
      <color indexed="9"/>
      <name val="Aptos Display"/>
      <family val="2"/>
    </font>
    <font>
      <b/>
      <sz val="9"/>
      <color theme="0" tint="-0.249977111117893"/>
      <name val="Aptos Display"/>
      <family val="2"/>
    </font>
    <font>
      <sz val="11"/>
      <color indexed="63"/>
      <name val="Aptos Display"/>
      <family val="2"/>
    </font>
    <font>
      <sz val="11"/>
      <color indexed="9"/>
      <name val="Aptos Display"/>
      <family val="2"/>
    </font>
    <font>
      <i/>
      <sz val="10"/>
      <name val="Aptos Display"/>
      <family val="2"/>
    </font>
    <font>
      <sz val="12"/>
      <color rgb="FF0070C0"/>
      <name val="Aptos Display"/>
      <family val="2"/>
    </font>
    <font>
      <sz val="12"/>
      <color theme="5" tint="-0.499984740745262"/>
      <name val="Aptos Display"/>
      <family val="2"/>
    </font>
    <font>
      <b/>
      <sz val="9"/>
      <color rgb="FF0070C0"/>
      <name val="Aptos Display"/>
      <family val="2"/>
    </font>
    <font>
      <sz val="8"/>
      <color rgb="FF000000"/>
      <name val="Arial"/>
      <family val="2"/>
    </font>
    <font>
      <sz val="10"/>
      <color theme="0"/>
      <name val="Aptos Display"/>
      <family val="2"/>
    </font>
  </fonts>
  <fills count="12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9" fontId="1" fillId="0" borderId="0" applyFont="0" applyFill="0" applyBorder="0" applyAlignment="0" applyProtection="0"/>
  </cellStyleXfs>
  <cellXfs count="355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/>
    <xf numFmtId="0" fontId="6" fillId="0" borderId="0" xfId="0" applyFont="1"/>
    <xf numFmtId="0" fontId="1" fillId="0" borderId="0" xfId="0" applyFont="1"/>
    <xf numFmtId="0" fontId="7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13" fillId="3" borderId="0" xfId="0" applyFont="1" applyFill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9" fillId="0" borderId="0" xfId="0" applyFont="1"/>
    <xf numFmtId="0" fontId="15" fillId="3" borderId="0" xfId="0" applyFont="1" applyFill="1"/>
    <xf numFmtId="0" fontId="16" fillId="0" borderId="0" xfId="0" applyFont="1" applyAlignment="1">
      <alignment horizontal="left" vertical="center"/>
    </xf>
    <xf numFmtId="0" fontId="15" fillId="0" borderId="0" xfId="0" applyFont="1" applyProtection="1">
      <protection locked="0"/>
    </xf>
    <xf numFmtId="2" fontId="17" fillId="0" borderId="0" xfId="0" applyNumberFormat="1" applyFont="1"/>
    <xf numFmtId="0" fontId="16" fillId="0" borderId="0" xfId="0" applyFont="1" applyAlignment="1">
      <alignment horizontal="center" vertical="center"/>
    </xf>
    <xf numFmtId="0" fontId="16" fillId="3" borderId="0" xfId="0" applyFont="1" applyFill="1"/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>
      <alignment horizontal="left"/>
    </xf>
    <xf numFmtId="0" fontId="18" fillId="0" borderId="0" xfId="0" applyFont="1" applyAlignment="1">
      <alignment horizontal="centerContinuous" vertical="center"/>
    </xf>
    <xf numFmtId="0" fontId="1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164" fontId="18" fillId="0" borderId="0" xfId="2" applyNumberFormat="1" applyFont="1" applyBorder="1" applyAlignment="1">
      <alignment horizontal="center" vertical="center"/>
    </xf>
    <xf numFmtId="9" fontId="18" fillId="0" borderId="0" xfId="2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17" fillId="0" borderId="0" xfId="0" applyFont="1"/>
    <xf numFmtId="0" fontId="16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5" borderId="0" xfId="0" applyFont="1" applyFill="1"/>
    <xf numFmtId="2" fontId="9" fillId="0" borderId="0" xfId="0" applyNumberFormat="1" applyFont="1"/>
    <xf numFmtId="0" fontId="16" fillId="0" borderId="0" xfId="0" applyFont="1" applyAlignment="1">
      <alignment vertical="center"/>
    </xf>
    <xf numFmtId="0" fontId="15" fillId="0" borderId="0" xfId="0" applyFont="1" applyAlignment="1" applyProtection="1">
      <alignment horizontal="left"/>
      <protection locked="0"/>
    </xf>
    <xf numFmtId="2" fontId="17" fillId="0" borderId="0" xfId="0" applyNumberFormat="1" applyFont="1" applyProtection="1">
      <protection locked="0"/>
    </xf>
    <xf numFmtId="0" fontId="15" fillId="0" borderId="0" xfId="0" applyFont="1" applyAlignment="1">
      <alignment vertical="center"/>
    </xf>
    <xf numFmtId="0" fontId="23" fillId="0" borderId="0" xfId="0" applyFont="1" applyAlignment="1">
      <alignment horizontal="center"/>
    </xf>
    <xf numFmtId="0" fontId="12" fillId="0" borderId="0" xfId="0" applyFont="1"/>
    <xf numFmtId="0" fontId="12" fillId="3" borderId="0" xfId="0" applyFont="1" applyFill="1"/>
    <xf numFmtId="0" fontId="9" fillId="0" borderId="27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/>
    <xf numFmtId="0" fontId="8" fillId="3" borderId="0" xfId="0" applyFont="1" applyFill="1" applyAlignment="1">
      <alignment horizontal="center" vertical="center"/>
    </xf>
    <xf numFmtId="0" fontId="8" fillId="3" borderId="0" xfId="0" applyFont="1" applyFill="1"/>
    <xf numFmtId="0" fontId="16" fillId="0" borderId="0" xfId="0" applyFont="1" applyAlignment="1">
      <alignment horizontal="center"/>
    </xf>
    <xf numFmtId="0" fontId="24" fillId="3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7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0" fillId="3" borderId="0" xfId="0" applyFont="1" applyFill="1" applyAlignment="1">
      <alignment horizontal="center" vertical="center" wrapText="1"/>
    </xf>
    <xf numFmtId="0" fontId="31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0" fontId="34" fillId="3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36" fillId="3" borderId="0" xfId="0" applyFont="1" applyFill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24" fillId="3" borderId="0" xfId="1" applyFont="1" applyFill="1" applyAlignment="1">
      <alignment horizontal="center" vertical="center"/>
    </xf>
    <xf numFmtId="0" fontId="24" fillId="2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30" fillId="3" borderId="0" xfId="1" applyFont="1" applyFill="1" applyAlignment="1">
      <alignment horizontal="center" vertical="center" wrapText="1"/>
    </xf>
    <xf numFmtId="0" fontId="10" fillId="3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2" fillId="0" borderId="12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0" xfId="1" applyFont="1" applyAlignment="1" applyProtection="1">
      <alignment horizontal="center" vertical="center"/>
      <protection locked="0"/>
    </xf>
    <xf numFmtId="0" fontId="11" fillId="4" borderId="0" xfId="1" applyFont="1" applyFill="1" applyAlignment="1">
      <alignment horizontal="center" vertical="center"/>
    </xf>
    <xf numFmtId="0" fontId="16" fillId="5" borderId="0" xfId="1" applyFont="1" applyFill="1" applyAlignment="1">
      <alignment horizontal="center"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1" fillId="5" borderId="0" xfId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43" xfId="1" applyFont="1" applyBorder="1" applyAlignment="1">
      <alignment horizontal="center" vertical="center"/>
    </xf>
    <xf numFmtId="0" fontId="38" fillId="7" borderId="47" xfId="0" applyFont="1" applyFill="1" applyBorder="1"/>
    <xf numFmtId="0" fontId="38" fillId="8" borderId="47" xfId="0" applyFont="1" applyFill="1" applyBorder="1"/>
    <xf numFmtId="0" fontId="38" fillId="7" borderId="48" xfId="0" applyFont="1" applyFill="1" applyBorder="1"/>
    <xf numFmtId="0" fontId="38" fillId="8" borderId="48" xfId="0" applyFont="1" applyFill="1" applyBorder="1"/>
    <xf numFmtId="0" fontId="14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5" fillId="3" borderId="0" xfId="0" applyFont="1" applyFill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2" fontId="17" fillId="0" borderId="0" xfId="0" applyNumberFormat="1" applyFont="1" applyAlignment="1">
      <alignment vertical="center"/>
    </xf>
    <xf numFmtId="0" fontId="16" fillId="3" borderId="0" xfId="0" applyFont="1" applyFill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3" borderId="0" xfId="0" applyFont="1" applyFill="1" applyAlignment="1">
      <alignment vertical="center"/>
    </xf>
    <xf numFmtId="1" fontId="19" fillId="0" borderId="0" xfId="0" applyNumberFormat="1" applyFont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4" fontId="17" fillId="0" borderId="23" xfId="2" applyNumberFormat="1" applyFont="1" applyBorder="1" applyAlignment="1">
      <alignment horizontal="center" vertical="center"/>
    </xf>
    <xf numFmtId="164" fontId="17" fillId="0" borderId="36" xfId="2" applyNumberFormat="1" applyFont="1" applyBorder="1" applyAlignment="1">
      <alignment horizontal="center" vertical="center"/>
    </xf>
    <xf numFmtId="9" fontId="17" fillId="0" borderId="25" xfId="2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9" fontId="17" fillId="0" borderId="36" xfId="2" applyFont="1" applyBorder="1" applyAlignment="1">
      <alignment horizontal="center" vertical="center"/>
    </xf>
    <xf numFmtId="164" fontId="17" fillId="0" borderId="25" xfId="2" applyNumberFormat="1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41" fillId="3" borderId="0" xfId="0" applyFont="1" applyFill="1" applyAlignment="1">
      <alignment horizontal="center" vertical="center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42" fillId="3" borderId="0" xfId="0" applyFont="1" applyFill="1" applyAlignment="1">
      <alignment horizontal="center" vertical="center"/>
    </xf>
    <xf numFmtId="0" fontId="43" fillId="3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22" fillId="3" borderId="0" xfId="0" applyFont="1" applyFill="1" applyAlignment="1">
      <alignment horizontal="center" vertical="center"/>
    </xf>
    <xf numFmtId="0" fontId="44" fillId="3" borderId="0" xfId="0" applyFont="1" applyFill="1" applyAlignment="1">
      <alignment horizontal="center" vertical="center"/>
    </xf>
    <xf numFmtId="0" fontId="46" fillId="3" borderId="0" xfId="0" applyFont="1" applyFill="1" applyAlignment="1">
      <alignment horizontal="center" vertical="center"/>
    </xf>
    <xf numFmtId="0" fontId="48" fillId="3" borderId="0" xfId="0" applyFont="1" applyFill="1" applyAlignment="1">
      <alignment horizontal="center" vertical="center"/>
    </xf>
    <xf numFmtId="0" fontId="49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50" fillId="0" borderId="31" xfId="0" applyFont="1" applyBorder="1" applyAlignment="1">
      <alignment horizontal="center" vertical="center"/>
    </xf>
    <xf numFmtId="0" fontId="50" fillId="0" borderId="32" xfId="0" applyFont="1" applyBorder="1" applyAlignment="1">
      <alignment horizontal="center" vertical="center"/>
    </xf>
    <xf numFmtId="0" fontId="50" fillId="0" borderId="23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Continuous" vertical="center"/>
    </xf>
    <xf numFmtId="0" fontId="15" fillId="5" borderId="0" xfId="0" applyFont="1" applyFill="1" applyAlignment="1">
      <alignment vertical="center"/>
    </xf>
    <xf numFmtId="0" fontId="15" fillId="5" borderId="0" xfId="0" applyFont="1" applyFill="1"/>
    <xf numFmtId="0" fontId="49" fillId="5" borderId="0" xfId="0" applyFont="1" applyFill="1" applyAlignment="1">
      <alignment horizontal="center" vertical="center"/>
    </xf>
    <xf numFmtId="0" fontId="48" fillId="3" borderId="0" xfId="1" applyFont="1" applyFill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3" borderId="0" xfId="1" applyFont="1" applyFill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19" xfId="1" applyFont="1" applyBorder="1" applyAlignment="1">
      <alignment horizontal="center" vertical="center" wrapText="1"/>
    </xf>
    <xf numFmtId="0" fontId="8" fillId="0" borderId="14" xfId="1" applyFont="1" applyBorder="1" applyAlignment="1" applyProtection="1">
      <alignment horizontal="center" vertical="center"/>
      <protection locked="0"/>
    </xf>
    <xf numFmtId="0" fontId="8" fillId="0" borderId="4" xfId="1" applyFont="1" applyBorder="1" applyAlignment="1" applyProtection="1">
      <alignment horizontal="center" vertical="center"/>
      <protection locked="0"/>
    </xf>
    <xf numFmtId="0" fontId="8" fillId="0" borderId="5" xfId="1" applyFont="1" applyBorder="1" applyAlignment="1" applyProtection="1">
      <alignment horizontal="center" vertical="center"/>
      <protection locked="0"/>
    </xf>
    <xf numFmtId="0" fontId="8" fillId="0" borderId="24" xfId="1" applyFont="1" applyBorder="1" applyAlignment="1" applyProtection="1">
      <alignment horizontal="center" vertical="center"/>
      <protection locked="0"/>
    </xf>
    <xf numFmtId="0" fontId="8" fillId="0" borderId="21" xfId="1" applyFont="1" applyBorder="1" applyAlignment="1">
      <alignment horizontal="center" vertical="center"/>
    </xf>
    <xf numFmtId="1" fontId="8" fillId="0" borderId="4" xfId="1" applyNumberFormat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15" xfId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>
      <alignment horizontal="center" vertical="center"/>
    </xf>
    <xf numFmtId="0" fontId="50" fillId="0" borderId="8" xfId="1" applyFont="1" applyBorder="1" applyAlignment="1">
      <alignment horizontal="center" vertical="center"/>
    </xf>
    <xf numFmtId="0" fontId="50" fillId="0" borderId="25" xfId="1" applyFont="1" applyBorder="1" applyAlignment="1">
      <alignment horizontal="center" vertical="center"/>
    </xf>
    <xf numFmtId="0" fontId="16" fillId="0" borderId="23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6" fillId="0" borderId="25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12" fillId="0" borderId="42" xfId="1" applyFont="1" applyBorder="1" applyAlignment="1">
      <alignment horizontal="center" vertical="center" wrapText="1"/>
    </xf>
    <xf numFmtId="0" fontId="8" fillId="0" borderId="42" xfId="1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42" xfId="1" applyFont="1" applyBorder="1" applyAlignment="1">
      <alignment vertical="center"/>
    </xf>
    <xf numFmtId="0" fontId="8" fillId="0" borderId="12" xfId="1" applyFont="1" applyBorder="1" applyAlignment="1">
      <alignment horizontal="center" vertical="center"/>
    </xf>
    <xf numFmtId="0" fontId="8" fillId="0" borderId="12" xfId="1" applyFont="1" applyBorder="1" applyAlignment="1">
      <alignment vertical="center"/>
    </xf>
    <xf numFmtId="0" fontId="29" fillId="0" borderId="0" xfId="0" applyFont="1"/>
    <xf numFmtId="0" fontId="9" fillId="0" borderId="19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0" fillId="3" borderId="0" xfId="0" applyFont="1" applyFill="1" applyAlignment="1">
      <alignment horizontal="center" vertical="center"/>
    </xf>
    <xf numFmtId="0" fontId="39" fillId="3" borderId="0" xfId="0" applyFont="1" applyFill="1" applyAlignment="1">
      <alignment horizontal="center" vertical="center"/>
    </xf>
    <xf numFmtId="0" fontId="47" fillId="5" borderId="0" xfId="0" applyFont="1" applyFill="1" applyAlignment="1">
      <alignment horizontal="center" vertical="center" wrapText="1"/>
    </xf>
    <xf numFmtId="0" fontId="51" fillId="9" borderId="0" xfId="0" applyFont="1" applyFill="1"/>
    <xf numFmtId="0" fontId="16" fillId="10" borderId="0" xfId="0" applyFont="1" applyFill="1"/>
    <xf numFmtId="0" fontId="52" fillId="10" borderId="0" xfId="0" applyFont="1" applyFill="1"/>
    <xf numFmtId="0" fontId="53" fillId="11" borderId="0" xfId="0" applyFont="1" applyFill="1" applyAlignment="1">
      <alignment horizontal="center" vertical="center" wrapText="1"/>
    </xf>
    <xf numFmtId="0" fontId="16" fillId="0" borderId="34" xfId="0" applyFont="1" applyBorder="1" applyAlignment="1">
      <alignment horizontal="center" vertical="center"/>
    </xf>
    <xf numFmtId="0" fontId="54" fillId="0" borderId="25" xfId="0" applyFont="1" applyBorder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9" fillId="0" borderId="44" xfId="0" applyFont="1" applyBorder="1" applyAlignment="1">
      <alignment horizontal="center" vertical="center"/>
    </xf>
    <xf numFmtId="0" fontId="54" fillId="0" borderId="30" xfId="0" applyFont="1" applyBorder="1" applyAlignment="1">
      <alignment vertical="center"/>
    </xf>
    <xf numFmtId="0" fontId="16" fillId="0" borderId="0" xfId="1" applyFont="1" applyAlignment="1">
      <alignment vertical="center"/>
    </xf>
    <xf numFmtId="2" fontId="16" fillId="0" borderId="0" xfId="2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49" fontId="55" fillId="0" borderId="0" xfId="0" applyNumberFormat="1" applyFont="1" applyAlignment="1">
      <alignment vertical="center"/>
    </xf>
    <xf numFmtId="49" fontId="16" fillId="0" borderId="0" xfId="0" applyNumberFormat="1" applyFont="1" applyAlignment="1">
      <alignment horizontal="right" vertical="center"/>
    </xf>
    <xf numFmtId="0" fontId="16" fillId="0" borderId="0" xfId="0" applyFont="1" applyAlignment="1" applyProtection="1">
      <alignment horizontal="center" vertical="center"/>
      <protection locked="0"/>
    </xf>
    <xf numFmtId="0" fontId="55" fillId="0" borderId="0" xfId="0" applyFont="1" applyAlignment="1">
      <alignment horizontal="center" vertical="center"/>
    </xf>
    <xf numFmtId="0" fontId="16" fillId="0" borderId="0" xfId="0" applyFont="1" applyAlignment="1">
      <alignment horizontal="centerContinuous" vertical="center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1" applyFont="1" applyAlignment="1" applyProtection="1">
      <alignment horizontal="center" vertical="center"/>
      <protection locked="0"/>
    </xf>
    <xf numFmtId="0" fontId="16" fillId="0" borderId="0" xfId="1" applyFont="1" applyAlignment="1">
      <alignment horizontal="left" vertical="center"/>
    </xf>
    <xf numFmtId="0" fontId="9" fillId="0" borderId="50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16" fillId="0" borderId="50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center" vertical="center"/>
    </xf>
    <xf numFmtId="1" fontId="8" fillId="0" borderId="0" xfId="1" applyNumberFormat="1" applyFont="1" applyAlignment="1">
      <alignment horizontal="center" vertical="center"/>
    </xf>
    <xf numFmtId="0" fontId="45" fillId="0" borderId="0" xfId="1" applyFont="1" applyAlignment="1">
      <alignment horizontal="center" vertical="center"/>
    </xf>
    <xf numFmtId="0" fontId="12" fillId="0" borderId="0" xfId="1" applyFont="1" applyAlignment="1">
      <alignment vertical="center"/>
    </xf>
    <xf numFmtId="9" fontId="17" fillId="0" borderId="8" xfId="2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54" fillId="0" borderId="6" xfId="0" applyFont="1" applyBorder="1"/>
    <xf numFmtId="0" fontId="54" fillId="0" borderId="6" xfId="0" applyFont="1" applyBorder="1" applyAlignment="1">
      <alignment vertical="center"/>
    </xf>
    <xf numFmtId="0" fontId="54" fillId="0" borderId="2" xfId="0" applyFont="1" applyBorder="1"/>
    <xf numFmtId="0" fontId="3" fillId="0" borderId="6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2" fontId="17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2" fillId="0" borderId="4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0" fontId="16" fillId="0" borderId="29" xfId="1" applyFont="1" applyBorder="1" applyAlignment="1" applyProtection="1">
      <alignment horizontal="center" vertical="center"/>
      <protection locked="0"/>
    </xf>
    <xf numFmtId="0" fontId="16" fillId="0" borderId="30" xfId="1" applyFont="1" applyBorder="1" applyAlignment="1" applyProtection="1">
      <alignment horizontal="center" vertical="center"/>
      <protection locked="0"/>
    </xf>
    <xf numFmtId="0" fontId="9" fillId="0" borderId="28" xfId="1" applyFont="1" applyBorder="1" applyAlignment="1">
      <alignment horizontal="center" vertical="center"/>
    </xf>
    <xf numFmtId="0" fontId="9" fillId="0" borderId="44" xfId="1" applyFont="1" applyBorder="1" applyAlignment="1">
      <alignment horizontal="center" vertical="center"/>
    </xf>
    <xf numFmtId="0" fontId="9" fillId="0" borderId="45" xfId="1" applyFont="1" applyBorder="1" applyAlignment="1">
      <alignment horizontal="center" vertical="center"/>
    </xf>
    <xf numFmtId="0" fontId="9" fillId="0" borderId="37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9" fillId="0" borderId="43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 wrapText="1"/>
    </xf>
    <xf numFmtId="0" fontId="12" fillId="0" borderId="17" xfId="1" applyFont="1" applyBorder="1" applyAlignment="1">
      <alignment horizontal="center" vertical="center" wrapText="1"/>
    </xf>
    <xf numFmtId="0" fontId="12" fillId="0" borderId="18" xfId="1" applyFont="1" applyBorder="1" applyAlignment="1">
      <alignment horizontal="center" vertical="center" wrapText="1"/>
    </xf>
    <xf numFmtId="0" fontId="12" fillId="0" borderId="46" xfId="1" applyFont="1" applyBorder="1" applyAlignment="1">
      <alignment horizontal="center" vertical="center" wrapText="1"/>
    </xf>
    <xf numFmtId="0" fontId="17" fillId="0" borderId="9" xfId="1" applyFont="1" applyBorder="1" applyAlignment="1">
      <alignment horizontal="center" vertical="center"/>
    </xf>
    <xf numFmtId="0" fontId="17" fillId="0" borderId="36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2" fillId="0" borderId="40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2" fillId="0" borderId="28" xfId="1" applyFont="1" applyBorder="1" applyAlignment="1">
      <alignment horizontal="center" vertical="center" wrapText="1"/>
    </xf>
    <xf numFmtId="0" fontId="12" fillId="0" borderId="44" xfId="1" applyFont="1" applyBorder="1" applyAlignment="1">
      <alignment horizontal="center" vertical="center" wrapText="1"/>
    </xf>
    <xf numFmtId="0" fontId="12" fillId="0" borderId="45" xfId="1" applyFont="1" applyBorder="1" applyAlignment="1">
      <alignment horizontal="center" vertical="center" wrapText="1"/>
    </xf>
    <xf numFmtId="0" fontId="12" fillId="0" borderId="41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42" xfId="1" applyFont="1" applyBorder="1" applyAlignment="1">
      <alignment horizontal="center" vertical="center" wrapText="1"/>
    </xf>
    <xf numFmtId="0" fontId="12" fillId="0" borderId="37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12" fillId="0" borderId="43" xfId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</cellXfs>
  <cellStyles count="3">
    <cellStyle name="Normal" xfId="0" builtinId="0"/>
    <cellStyle name="Normal 2" xfId="1"/>
    <cellStyle name="Percent" xfId="2" builtinId="5"/>
  </cellStyles>
  <dxfs count="6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Display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Display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color theme="0"/>
      </font>
      <fill>
        <patternFill>
          <bgColor theme="0" tint="-4.9989318521683403E-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>
          <bgColor theme="0" tint="-4.9989318521683403E-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7" tint="0.39994506668294322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EE0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</xdr:colOff>
      <xdr:row>4</xdr:row>
      <xdr:rowOff>136498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287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onf. dr. ing. Chirita Bogdan Alexandru" id="{93636F42-2CF4-46AC-BBF2-047C4E0AE998}" userId="S::chib@edu.ub.ro::c25b74d6-bbae-4761-b203-aa41ef735d34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id="1" name="Table1" displayName="Table1" ref="E1:I54" totalsRowShown="0" headerRowDxfId="10">
  <autoFilter ref="E1:I54"/>
  <tableColumns count="5">
    <tableColumn id="1" name="DirectoriDep"/>
    <tableColumn id="2" name="Ciclul de studii" dataDxfId="9"/>
    <tableColumn id="3" name="Forma de învățământ" dataDxfId="8"/>
    <tableColumn id="4" name="Domeniul"/>
    <tableColumn id="5" name="Programul de studii" dataDxfId="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D1:D6" totalsRowShown="0" headerRowDxfId="6" dataDxfId="5">
  <autoFilter ref="D1:D6"/>
  <tableColumns count="1">
    <tableColumn id="1" name="Departamente" dataDxfId="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B1:C6" totalsRowShown="0" headerRowDxfId="3" dataDxfId="2">
  <autoFilter ref="B1:C6"/>
  <tableColumns count="2">
    <tableColumn id="1" name="Facultatea" dataDxfId="1"/>
    <tableColumn id="2" name="Decani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10" dT="2025-07-07T13:07:05.95" personId="{93636F42-2CF4-46AC-BBF2-047C4E0AE998}" id="{AC4908C2-E4B8-4D0E-957E-91CEB907EAE1}">
    <text>Se completează cu inițialele programul de studiu pentru a genera codul disciplinelor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S10" dT="2025-07-07T13:07:05.95" personId="{93636F42-2CF4-46AC-BBF2-047C4E0AE998}" id="{DC7A186D-7A45-47DF-8A46-D0FD69AB184A}">
    <text>Se completează cu inițialele programul de studiu pentru a genera codul disciplinelor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4"/>
  <sheetViews>
    <sheetView showGridLines="0" topLeftCell="A43" zoomScaleNormal="100" workbookViewId="0">
      <selection activeCell="E66" sqref="E66"/>
    </sheetView>
  </sheetViews>
  <sheetFormatPr defaultColWidth="8.85546875" defaultRowHeight="12.75"/>
  <cols>
    <col min="1" max="1" width="6" style="13" customWidth="1"/>
    <col min="2" max="2" width="8.85546875" style="13"/>
    <col min="3" max="3" width="11.42578125" style="13" customWidth="1"/>
    <col min="4" max="6" width="8.85546875" style="13"/>
    <col min="7" max="8" width="9.7109375" style="13" customWidth="1"/>
    <col min="9" max="9" width="8.85546875" style="13"/>
    <col min="10" max="10" width="12" style="13" customWidth="1"/>
    <col min="11" max="25" width="9.140625" style="20" customWidth="1"/>
    <col min="26" max="16384" width="8.85546875" style="13"/>
  </cols>
  <sheetData>
    <row r="1" spans="1:25" ht="15" customHeight="1"/>
    <row r="2" spans="1:25" s="8" customFormat="1" ht="15" customHeight="1">
      <c r="D2" s="9" t="s">
        <v>70</v>
      </c>
      <c r="E2" s="223"/>
      <c r="F2" s="223"/>
      <c r="G2" s="223"/>
      <c r="H2" s="223"/>
      <c r="I2" s="223"/>
      <c r="J2" s="223"/>
      <c r="K2" s="10"/>
      <c r="S2" s="10"/>
      <c r="T2" s="10"/>
      <c r="U2" s="10"/>
      <c r="V2" s="10"/>
      <c r="W2" s="10"/>
      <c r="X2" s="10"/>
      <c r="Y2" s="10"/>
    </row>
    <row r="3" spans="1:25" s="8" customFormat="1" ht="15" customHeight="1">
      <c r="D3" s="22" t="s">
        <v>16</v>
      </c>
      <c r="E3" s="223"/>
      <c r="F3" s="223"/>
      <c r="G3" s="223"/>
      <c r="H3" s="223"/>
      <c r="I3" s="223"/>
      <c r="J3" s="223"/>
      <c r="K3" s="10"/>
      <c r="S3" s="10"/>
      <c r="T3" s="10"/>
      <c r="U3" s="10"/>
      <c r="V3" s="10"/>
      <c r="W3" s="10"/>
      <c r="X3" s="10"/>
      <c r="Y3" s="10"/>
    </row>
    <row r="4" spans="1:25" ht="15" customHeight="1">
      <c r="D4" s="275" t="s">
        <v>190</v>
      </c>
      <c r="E4" s="275"/>
      <c r="F4" s="275"/>
      <c r="G4" s="275"/>
      <c r="H4" s="275"/>
      <c r="I4" s="275"/>
      <c r="J4" s="275"/>
      <c r="L4" s="13"/>
      <c r="M4" s="229" t="s">
        <v>194</v>
      </c>
      <c r="N4" s="229"/>
      <c r="O4" s="229"/>
      <c r="P4" s="229"/>
      <c r="Q4" s="229"/>
      <c r="R4" s="13"/>
    </row>
    <row r="5" spans="1:25" ht="15" customHeight="1">
      <c r="L5" s="13"/>
      <c r="M5" s="13"/>
      <c r="N5" s="13"/>
      <c r="O5" s="13"/>
      <c r="P5" s="13"/>
      <c r="Q5" s="13"/>
      <c r="R5" s="13"/>
    </row>
    <row r="6" spans="1:25" ht="15" customHeight="1">
      <c r="D6" s="11" t="s">
        <v>94</v>
      </c>
      <c r="F6" s="11"/>
      <c r="H6" s="11" t="s">
        <v>38</v>
      </c>
      <c r="L6" s="13"/>
      <c r="M6" s="231" t="s">
        <v>195</v>
      </c>
      <c r="N6" s="230"/>
      <c r="O6" s="230"/>
      <c r="P6" s="230"/>
      <c r="Q6" s="230"/>
      <c r="R6" s="13"/>
    </row>
    <row r="7" spans="1:25" ht="15" customHeight="1">
      <c r="F7" s="11"/>
      <c r="H7" s="11" t="s">
        <v>143</v>
      </c>
      <c r="I7" s="19"/>
      <c r="L7" s="13"/>
      <c r="M7" s="13"/>
      <c r="N7" s="13"/>
      <c r="O7" s="13"/>
      <c r="P7" s="13"/>
      <c r="Q7" s="13"/>
      <c r="R7" s="13"/>
    </row>
    <row r="8" spans="1:25" ht="15" customHeight="1">
      <c r="F8" s="11"/>
      <c r="I8" s="19"/>
      <c r="L8" s="13"/>
      <c r="M8" s="13"/>
      <c r="N8" s="13"/>
      <c r="O8" s="13"/>
      <c r="P8" s="13"/>
      <c r="Q8" s="13"/>
      <c r="R8" s="13"/>
    </row>
    <row r="9" spans="1:25" s="12" customFormat="1" ht="15" customHeight="1">
      <c r="A9" s="12" t="s">
        <v>69</v>
      </c>
      <c r="K9" s="15"/>
      <c r="S9" s="15"/>
      <c r="T9" s="15"/>
      <c r="U9" s="15"/>
      <c r="V9" s="15"/>
      <c r="W9" s="15"/>
      <c r="X9" s="15"/>
      <c r="Y9" s="15"/>
    </row>
    <row r="10" spans="1:25" s="12" customFormat="1" ht="15" customHeight="1">
      <c r="B10" s="17" t="s">
        <v>87</v>
      </c>
      <c r="D10" s="18"/>
      <c r="G10" s="38"/>
      <c r="H10" s="38"/>
      <c r="J10" s="38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</row>
    <row r="11" spans="1:25" s="12" customFormat="1" ht="15" customHeight="1">
      <c r="B11" s="17" t="s">
        <v>40</v>
      </c>
      <c r="D11" s="274" t="s">
        <v>200</v>
      </c>
      <c r="E11" s="274"/>
      <c r="F11" s="274"/>
      <c r="G11" s="274"/>
      <c r="H11" s="30"/>
      <c r="J11" s="30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</row>
    <row r="12" spans="1:25" ht="15" customHeight="1">
      <c r="B12" s="39" t="s">
        <v>17</v>
      </c>
      <c r="C12" s="12"/>
      <c r="D12" s="278"/>
      <c r="E12" s="278"/>
      <c r="F12" s="278"/>
      <c r="G12" s="278"/>
      <c r="H12" s="278"/>
      <c r="I12" s="278"/>
      <c r="J12" s="278"/>
    </row>
    <row r="13" spans="1:25" ht="15" customHeight="1">
      <c r="B13" s="17" t="s">
        <v>88</v>
      </c>
      <c r="C13" s="12"/>
      <c r="D13" s="278"/>
      <c r="E13" s="278"/>
      <c r="F13" s="278"/>
      <c r="G13" s="278"/>
      <c r="H13" s="278"/>
      <c r="I13" s="278"/>
      <c r="J13" s="278"/>
    </row>
    <row r="14" spans="1:25" ht="15" customHeight="1">
      <c r="C14" s="14"/>
    </row>
    <row r="15" spans="1:25" ht="15" customHeight="1">
      <c r="D15" s="37"/>
    </row>
    <row r="16" spans="1:25" ht="15" customHeight="1">
      <c r="D16" s="14"/>
    </row>
    <row r="17" spans="1:25" s="12" customFormat="1" ht="15" customHeight="1">
      <c r="B17" s="12" t="s">
        <v>41</v>
      </c>
      <c r="D17" s="30"/>
      <c r="F17" s="40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5" s="12" customFormat="1" ht="15" customHeight="1">
      <c r="B18" s="12" t="s">
        <v>42</v>
      </c>
      <c r="D18" s="30" t="s">
        <v>205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5" s="12" customFormat="1" ht="15" customHeight="1">
      <c r="B19" s="41" t="s">
        <v>43</v>
      </c>
      <c r="D19" s="276">
        <v>120</v>
      </c>
      <c r="E19" s="276"/>
      <c r="F19" s="276"/>
      <c r="G19" s="276"/>
      <c r="H19" s="276"/>
      <c r="I19" s="276"/>
      <c r="J19" s="2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5" s="12" customFormat="1" ht="15" customHeight="1">
      <c r="B20" s="12" t="s">
        <v>44</v>
      </c>
      <c r="D20" s="274" t="s">
        <v>81</v>
      </c>
      <c r="E20" s="274"/>
      <c r="F20" s="274"/>
      <c r="G20" s="274"/>
      <c r="H20" s="274"/>
      <c r="I20" s="274"/>
      <c r="J20" s="27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5" ht="15" customHeight="1"/>
    <row r="22" spans="1:25" ht="15" customHeight="1"/>
    <row r="23" spans="1:25" ht="15" customHeight="1">
      <c r="F23" s="42" t="s">
        <v>18</v>
      </c>
    </row>
    <row r="24" spans="1:25" ht="15" customHeight="1"/>
    <row r="25" spans="1:25" ht="15" customHeight="1">
      <c r="A25" s="277" t="s">
        <v>206</v>
      </c>
      <c r="B25" s="277"/>
      <c r="C25" s="277"/>
      <c r="D25" s="277"/>
      <c r="E25" s="277"/>
      <c r="F25" s="277"/>
      <c r="G25" s="277"/>
      <c r="H25" s="277"/>
      <c r="I25" s="277"/>
      <c r="J25" s="277"/>
    </row>
    <row r="26" spans="1:25" ht="15" customHeight="1" thickBot="1"/>
    <row r="27" spans="1:25" s="43" customFormat="1" ht="15" customHeight="1">
      <c r="C27" s="280" t="s">
        <v>45</v>
      </c>
      <c r="D27" s="282" t="s">
        <v>50</v>
      </c>
      <c r="E27" s="283"/>
      <c r="F27" s="282" t="s">
        <v>53</v>
      </c>
      <c r="G27" s="283"/>
      <c r="H27" s="284" t="s">
        <v>56</v>
      </c>
      <c r="I27" s="279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</row>
    <row r="28" spans="1:25" s="43" customFormat="1" ht="15" customHeight="1" thickBot="1">
      <c r="C28" s="281"/>
      <c r="D28" s="53" t="s">
        <v>51</v>
      </c>
      <c r="E28" s="224" t="s">
        <v>52</v>
      </c>
      <c r="F28" s="53" t="s">
        <v>54</v>
      </c>
      <c r="G28" s="224" t="s">
        <v>55</v>
      </c>
      <c r="H28" s="285"/>
      <c r="I28" s="279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</row>
    <row r="29" spans="1:25" ht="15" customHeight="1">
      <c r="C29" s="45" t="s">
        <v>46</v>
      </c>
      <c r="D29" s="28">
        <v>14</v>
      </c>
      <c r="E29" s="46">
        <v>14</v>
      </c>
      <c r="F29" s="28">
        <v>3</v>
      </c>
      <c r="G29" s="46">
        <v>3</v>
      </c>
      <c r="H29" s="233"/>
    </row>
    <row r="30" spans="1:25" ht="15" customHeight="1" thickBot="1">
      <c r="C30" s="256" t="s">
        <v>47</v>
      </c>
      <c r="D30" s="257">
        <v>14</v>
      </c>
      <c r="E30" s="253">
        <v>14</v>
      </c>
      <c r="F30" s="257">
        <v>3</v>
      </c>
      <c r="G30" s="253">
        <v>3</v>
      </c>
      <c r="H30" s="258"/>
    </row>
    <row r="31" spans="1:25" ht="15" customHeight="1">
      <c r="C31" s="236"/>
      <c r="D31" s="259"/>
      <c r="E31" s="259"/>
      <c r="F31" s="259"/>
      <c r="G31" s="259"/>
      <c r="H31" s="259"/>
    </row>
    <row r="32" spans="1:25" ht="15" customHeight="1">
      <c r="C32" s="72"/>
      <c r="D32" s="19"/>
      <c r="E32" s="19"/>
      <c r="F32" s="19"/>
      <c r="G32" s="19"/>
      <c r="H32" s="19"/>
    </row>
    <row r="33" spans="1:25" ht="15" customHeight="1"/>
    <row r="34" spans="1:25" ht="15" customHeight="1"/>
    <row r="35" spans="1:25" ht="15" customHeight="1"/>
    <row r="36" spans="1:25" ht="15" customHeight="1">
      <c r="F36" s="225" t="s">
        <v>57</v>
      </c>
    </row>
    <row r="37" spans="1:25" ht="15" customHeight="1" thickBot="1"/>
    <row r="38" spans="1:25" ht="15" customHeight="1">
      <c r="E38" s="48" t="s">
        <v>45</v>
      </c>
      <c r="F38" s="49" t="s">
        <v>51</v>
      </c>
      <c r="G38" s="50" t="s">
        <v>52</v>
      </c>
      <c r="H38" s="19"/>
    </row>
    <row r="39" spans="1:25" ht="15" customHeight="1">
      <c r="E39" s="51" t="s">
        <v>46</v>
      </c>
      <c r="F39" s="52">
        <f>'AN I'!I$23</f>
        <v>0</v>
      </c>
      <c r="G39" s="47">
        <f>'AN I'!I$32</f>
        <v>0</v>
      </c>
      <c r="H39" s="19"/>
    </row>
    <row r="40" spans="1:25" ht="15" customHeight="1" thickBot="1">
      <c r="E40" s="251" t="s">
        <v>47</v>
      </c>
      <c r="F40" s="252">
        <f>'AN II'!I$23</f>
        <v>0</v>
      </c>
      <c r="G40" s="253">
        <f>'AN I'!I$32</f>
        <v>0</v>
      </c>
      <c r="H40" s="19"/>
    </row>
    <row r="41" spans="1:25" ht="15" customHeight="1" thickTop="1">
      <c r="E41" s="254"/>
      <c r="F41" s="255"/>
      <c r="G41" s="255"/>
      <c r="H41" s="19"/>
    </row>
    <row r="42" spans="1:25" ht="15" customHeight="1">
      <c r="E42" s="72"/>
      <c r="F42" s="19"/>
      <c r="G42" s="19"/>
      <c r="H42" s="19"/>
    </row>
    <row r="43" spans="1:25" ht="15" customHeight="1"/>
    <row r="44" spans="1:25" ht="15" customHeight="1"/>
    <row r="45" spans="1:25" ht="15" customHeight="1"/>
    <row r="46" spans="1:25" ht="15" customHeight="1"/>
    <row r="47" spans="1:25" s="54" customFormat="1" ht="15" customHeight="1">
      <c r="B47" s="16" t="s">
        <v>39</v>
      </c>
      <c r="C47" s="19"/>
      <c r="D47" s="13"/>
      <c r="E47" s="32"/>
      <c r="G47" s="19"/>
      <c r="H47" s="19"/>
      <c r="I47" s="19" t="s">
        <v>71</v>
      </c>
      <c r="J47" s="19"/>
      <c r="K47" s="55"/>
      <c r="L47" s="55"/>
      <c r="M47" s="56"/>
      <c r="N47" s="55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</row>
    <row r="48" spans="1:25" ht="15" customHeight="1">
      <c r="A48" s="31"/>
      <c r="F48" s="32"/>
      <c r="H48" s="57"/>
      <c r="J48" s="29"/>
    </row>
    <row r="49" spans="1:10" ht="15" customHeight="1">
      <c r="F49" s="19" t="s">
        <v>212</v>
      </c>
      <c r="H49" s="54"/>
      <c r="I49" s="34"/>
    </row>
    <row r="50" spans="1:10" ht="15" customHeight="1">
      <c r="F50" s="31"/>
      <c r="H50" s="54"/>
      <c r="I50" s="34"/>
    </row>
    <row r="51" spans="1:10" s="20" customFormat="1">
      <c r="A51" s="36"/>
      <c r="B51" s="36"/>
      <c r="C51" s="36"/>
      <c r="D51" s="36"/>
      <c r="E51" s="36"/>
      <c r="F51" s="36"/>
      <c r="G51" s="36"/>
      <c r="H51" s="36"/>
      <c r="I51" s="36"/>
      <c r="J51" s="36"/>
    </row>
    <row r="52" spans="1:10" s="20" customFormat="1"/>
    <row r="53" spans="1:10" s="20" customFormat="1"/>
    <row r="54" spans="1:10" s="20" customFormat="1"/>
    <row r="55" spans="1:10" s="20" customFormat="1"/>
    <row r="56" spans="1:10" s="20" customFormat="1"/>
    <row r="57" spans="1:10" s="20" customFormat="1"/>
    <row r="58" spans="1:10" s="20" customFormat="1"/>
    <row r="59" spans="1:10" s="20" customFormat="1"/>
    <row r="60" spans="1:10" s="20" customFormat="1"/>
    <row r="61" spans="1:10" s="20" customFormat="1"/>
    <row r="62" spans="1:10" s="20" customFormat="1"/>
    <row r="63" spans="1:10" s="20" customFormat="1"/>
    <row r="64" spans="1:10" s="20" customFormat="1"/>
    <row r="65" s="20" customFormat="1"/>
    <row r="66" s="20" customFormat="1"/>
    <row r="67" s="20" customFormat="1"/>
    <row r="68" s="20" customFormat="1"/>
    <row r="69" s="20" customFormat="1"/>
    <row r="70" s="20" customFormat="1"/>
    <row r="71" s="20" customFormat="1"/>
    <row r="72" s="20" customFormat="1"/>
    <row r="73" s="20" customFormat="1"/>
    <row r="74" s="20" customFormat="1"/>
    <row r="75" s="20" customFormat="1"/>
    <row r="76" s="20" customFormat="1"/>
    <row r="77" s="20" customFormat="1"/>
    <row r="78" s="20" customFormat="1"/>
    <row r="79" s="20" customFormat="1"/>
    <row r="80" s="20" customFormat="1"/>
    <row r="81" s="20" customFormat="1"/>
    <row r="82" s="20" customFormat="1"/>
    <row r="83" s="20" customFormat="1"/>
    <row r="84" s="20" customFormat="1"/>
    <row r="85" s="20" customFormat="1"/>
    <row r="86" s="20" customFormat="1"/>
    <row r="87" s="20" customFormat="1"/>
    <row r="88" s="20" customFormat="1"/>
    <row r="89" s="20" customFormat="1"/>
    <row r="90" s="20" customFormat="1"/>
    <row r="91" s="20" customFormat="1"/>
    <row r="92" s="20" customFormat="1"/>
    <row r="93" s="20" customFormat="1"/>
    <row r="94" s="20" customFormat="1"/>
    <row r="95" s="20" customFormat="1"/>
    <row r="96" s="20" customFormat="1"/>
    <row r="97" s="20" customFormat="1"/>
    <row r="98" s="20" customFormat="1"/>
    <row r="99" s="20" customFormat="1"/>
    <row r="100" s="20" customFormat="1"/>
    <row r="101" s="20" customFormat="1"/>
    <row r="102" s="20" customFormat="1"/>
    <row r="103" s="20" customFormat="1"/>
    <row r="104" s="20" customFormat="1"/>
    <row r="105" s="20" customFormat="1"/>
    <row r="106" s="20" customFormat="1"/>
    <row r="107" s="20" customFormat="1"/>
    <row r="108" s="20" customFormat="1"/>
    <row r="109" s="20" customFormat="1"/>
    <row r="110" s="20" customFormat="1"/>
    <row r="111" s="20" customFormat="1"/>
    <row r="112" s="20" customFormat="1"/>
    <row r="113" s="20" customFormat="1"/>
    <row r="114" s="20" customFormat="1"/>
    <row r="115" s="20" customFormat="1"/>
    <row r="116" s="20" customFormat="1"/>
    <row r="117" s="20" customFormat="1"/>
    <row r="118" s="20" customFormat="1"/>
    <row r="119" s="20" customFormat="1"/>
    <row r="120" s="20" customFormat="1"/>
    <row r="121" s="20" customFormat="1"/>
    <row r="122" s="20" customFormat="1"/>
    <row r="123" s="20" customFormat="1"/>
    <row r="124" s="20" customFormat="1"/>
    <row r="125" s="20" customFormat="1"/>
    <row r="126" s="20" customFormat="1"/>
    <row r="127" s="20" customFormat="1"/>
    <row r="128" s="20" customFormat="1"/>
    <row r="129" s="20" customFormat="1"/>
    <row r="130" s="20" customFormat="1"/>
    <row r="131" s="20" customFormat="1"/>
    <row r="132" s="20" customFormat="1"/>
    <row r="133" s="20" customFormat="1"/>
    <row r="134" s="20" customFormat="1"/>
    <row r="135" s="20" customFormat="1"/>
    <row r="136" s="20" customFormat="1"/>
    <row r="137" s="20" customFormat="1"/>
    <row r="138" s="20" customFormat="1"/>
    <row r="139" s="20" customFormat="1"/>
    <row r="140" s="20" customFormat="1"/>
    <row r="141" s="20" customFormat="1"/>
    <row r="142" s="20" customFormat="1"/>
    <row r="143" s="20" customFormat="1"/>
    <row r="144" s="20" customFormat="1"/>
    <row r="145" s="20" customFormat="1"/>
    <row r="146" s="20" customFormat="1"/>
    <row r="147" s="20" customFormat="1"/>
    <row r="148" s="20" customFormat="1"/>
    <row r="149" s="20" customFormat="1"/>
    <row r="150" s="20" customFormat="1"/>
    <row r="151" s="20" customFormat="1"/>
    <row r="152" s="20" customFormat="1"/>
    <row r="153" s="20" customFormat="1"/>
    <row r="154" s="20" customFormat="1"/>
    <row r="155" s="20" customFormat="1"/>
    <row r="156" s="20" customFormat="1"/>
    <row r="157" s="20" customFormat="1"/>
    <row r="158" s="20" customFormat="1"/>
    <row r="159" s="20" customFormat="1"/>
    <row r="160" s="20" customFormat="1"/>
    <row r="161" s="20" customFormat="1"/>
    <row r="162" s="20" customFormat="1"/>
    <row r="163" s="20" customFormat="1"/>
    <row r="164" s="20" customFormat="1"/>
    <row r="165" s="20" customFormat="1"/>
    <row r="166" s="20" customFormat="1"/>
    <row r="167" s="20" customFormat="1"/>
    <row r="168" s="20" customFormat="1"/>
    <row r="169" s="20" customFormat="1"/>
    <row r="170" s="20" customFormat="1"/>
    <row r="171" s="20" customFormat="1"/>
    <row r="172" s="20" customFormat="1"/>
    <row r="173" s="20" customFormat="1"/>
    <row r="174" s="20" customFormat="1"/>
    <row r="175" s="20" customFormat="1"/>
    <row r="176" s="20" customFormat="1"/>
    <row r="177" s="20" customFormat="1"/>
    <row r="178" s="20" customFormat="1"/>
    <row r="179" s="20" customFormat="1"/>
    <row r="180" s="20" customFormat="1"/>
    <row r="181" s="20" customFormat="1"/>
    <row r="182" s="20" customFormat="1"/>
    <row r="183" s="20" customFormat="1"/>
    <row r="184" s="20" customFormat="1"/>
  </sheetData>
  <sheetProtection formatCells="0" formatColumns="0" formatRows="0"/>
  <mergeCells count="12">
    <mergeCell ref="I27:I28"/>
    <mergeCell ref="C27:C28"/>
    <mergeCell ref="D27:E27"/>
    <mergeCell ref="F27:G27"/>
    <mergeCell ref="H27:H28"/>
    <mergeCell ref="D11:G11"/>
    <mergeCell ref="D4:J4"/>
    <mergeCell ref="D19:J19"/>
    <mergeCell ref="A25:J25"/>
    <mergeCell ref="D12:J12"/>
    <mergeCell ref="D13:J13"/>
    <mergeCell ref="D20:J20"/>
  </mergeCells>
  <phoneticPr fontId="3" type="noConversion"/>
  <conditionalFormatting sqref="A48">
    <cfRule type="containsBlanks" dxfId="61" priority="6">
      <formula>LEN(TRIM(A48))=0</formula>
    </cfRule>
  </conditionalFormatting>
  <conditionalFormatting sqref="D11:G11">
    <cfRule type="containsBlanks" dxfId="60" priority="4">
      <formula>LEN(TRIM(D11))=0</formula>
    </cfRule>
  </conditionalFormatting>
  <conditionalFormatting sqref="D4:J4">
    <cfRule type="containsBlanks" dxfId="59" priority="12">
      <formula>LEN(TRIM(D4))=0</formula>
    </cfRule>
  </conditionalFormatting>
  <conditionalFormatting sqref="D12:J13">
    <cfRule type="containsBlanks" dxfId="58" priority="9">
      <formula>LEN(TRIM(D12))=0</formula>
    </cfRule>
  </conditionalFormatting>
  <conditionalFormatting sqref="D13:J13">
    <cfRule type="containsText" dxfId="57" priority="7" operator="containsText" text="Alege întâi domeniul">
      <formula>NOT(ISERROR(SEARCH("Alege întâi domeniul",D13)))</formula>
    </cfRule>
  </conditionalFormatting>
  <conditionalFormatting sqref="D20:J20">
    <cfRule type="containsBlanks" dxfId="56" priority="11">
      <formula>LEN(TRIM(D20))=0</formula>
    </cfRule>
  </conditionalFormatting>
  <conditionalFormatting sqref="J48">
    <cfRule type="containsBlanks" dxfId="55" priority="5">
      <formula>LEN(TRIM(J48))=0</formula>
    </cfRule>
  </conditionalFormatting>
  <conditionalFormatting sqref="F50">
    <cfRule type="containsBlanks" dxfId="54" priority="1">
      <formula>LEN(TRIM(F50))=0</formula>
    </cfRule>
  </conditionalFormatting>
  <dataValidations disablePrompts="1" count="3">
    <dataValidation type="list" allowBlank="1" showInputMessage="1" showErrorMessage="1" sqref="D4:J4">
      <formula1>Departament</formula1>
    </dataValidation>
    <dataValidation type="list" allowBlank="1" showInputMessage="1" showErrorMessage="1" sqref="A48">
      <formula1>Decan</formula1>
    </dataValidation>
    <dataValidation type="list" allowBlank="1" showInputMessage="1" showErrorMessage="1" sqref="J48">
      <formula1>Director</formula1>
    </dataValidation>
  </dataValidations>
  <pageMargins left="0.55118110236220474" right="0.47244094488188981" top="0.51181102362204722" bottom="0.70866141732283472" header="0.15748031496062992" footer="0.19685039370078741"/>
  <pageSetup paperSize="9" scale="99" orientation="portrait" r:id="rId1"/>
  <headerFooter alignWithMargins="0">
    <oddFooter>&amp;LF 568.16/Ed.04_F01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>
          <x14:formula1>
            <xm:f>_xlfn.ANCHORARRAY(Nomenclatoare!$L$2)</xm:f>
          </x14:formula1>
          <xm:sqref>D20:J20</xm:sqref>
        </x14:dataValidation>
        <x14:dataValidation type="list" allowBlank="1" showInputMessage="1" showErrorMessage="1">
          <x14:formula1>
            <xm:f>_xlfn.ANCHORARRAY(Nomenclatoare!$K$2)</xm:f>
          </x14:formula1>
          <xm:sqref>D11:G11</xm:sqref>
        </x14:dataValidation>
        <x14:dataValidation type="list" allowBlank="1" showInputMessage="1" showErrorMessage="1">
          <x14:formula1>
            <xm:f>_xlfn.ANCHORARRAY(Nomenclatoare!$N$9)</xm:f>
          </x14:formula1>
          <xm:sqref>D12:J12</xm:sqref>
        </x14:dataValidation>
        <x14:dataValidation type="list" allowBlank="1" showInputMessage="1" showErrorMessage="1">
          <x14:formula1>
            <xm:f>_xlfn.ANCHORARRAY(Nomenclatoare!$O$9)</xm:f>
          </x14:formula1>
          <xm:sqref>D13:J13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F136"/>
  <sheetViews>
    <sheetView showGridLines="0" topLeftCell="A48" zoomScale="110" zoomScaleNormal="110" zoomScaleSheetLayoutView="70" workbookViewId="0">
      <selection activeCell="E66" sqref="E66"/>
    </sheetView>
  </sheetViews>
  <sheetFormatPr defaultColWidth="8.85546875" defaultRowHeight="12.75" outlineLevelCol="1"/>
  <cols>
    <col min="1" max="1" width="6.5703125" style="13" customWidth="1"/>
    <col min="2" max="2" width="10.140625" style="13" customWidth="1"/>
    <col min="3" max="3" width="7.5703125" style="13" customWidth="1"/>
    <col min="4" max="4" width="7" style="13" customWidth="1"/>
    <col min="5" max="5" width="7.7109375" style="13" bestFit="1" customWidth="1"/>
    <col min="6" max="6" width="8.140625" style="13" customWidth="1"/>
    <col min="7" max="12" width="6.42578125" style="13" customWidth="1"/>
    <col min="13" max="13" width="6.140625" style="13" customWidth="1"/>
    <col min="14" max="15" width="9.140625" style="20"/>
    <col min="16" max="25" width="8.85546875" style="20" customWidth="1" outlineLevel="1"/>
    <col min="26" max="26" width="11.140625" style="20" customWidth="1" outlineLevel="1"/>
    <col min="27" max="32" width="9.140625" style="20" customWidth="1"/>
    <col min="33" max="16384" width="8.85546875" style="13"/>
  </cols>
  <sheetData>
    <row r="1" spans="1:32" s="41" customFormat="1" ht="15" customHeight="1">
      <c r="B1" s="125" t="s">
        <v>70</v>
      </c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</row>
    <row r="2" spans="1:32" s="41" customFormat="1" ht="15" customHeight="1">
      <c r="B2" s="125" t="s">
        <v>16</v>
      </c>
      <c r="J2" s="289"/>
      <c r="K2" s="289"/>
      <c r="L2" s="289"/>
      <c r="M2" s="289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</row>
    <row r="3" spans="1:32" s="41" customFormat="1" ht="15" customHeight="1">
      <c r="B3" s="63" t="str">
        <f>IF(Pagina1!$D$4="","Departament",Pagina1!$D$4)</f>
        <v>Departamentul Ingineria şi Managementul Sistemelor Industriale (IMSI)</v>
      </c>
      <c r="J3" s="11"/>
      <c r="K3" s="11"/>
      <c r="L3" s="11"/>
      <c r="M3" s="11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</row>
    <row r="4" spans="1:32" s="41" customFormat="1" ht="15" customHeight="1">
      <c r="B4" s="41" t="s">
        <v>40</v>
      </c>
      <c r="D4" s="130" t="str">
        <f>Pagina1!D11</f>
        <v>Conversie profesională</v>
      </c>
      <c r="E4" s="38"/>
      <c r="F4" s="38"/>
      <c r="G4" s="38"/>
      <c r="H4" s="38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</row>
    <row r="5" spans="1:32" s="41" customFormat="1" ht="15" customHeight="1">
      <c r="B5" s="41" t="s">
        <v>17</v>
      </c>
      <c r="D5" s="131">
        <f>Pagina1!D12</f>
        <v>0</v>
      </c>
      <c r="E5" s="38"/>
      <c r="F5" s="38"/>
      <c r="G5" s="38"/>
      <c r="H5" s="38"/>
      <c r="K5" s="291"/>
      <c r="L5" s="291"/>
      <c r="M5" s="291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</row>
    <row r="6" spans="1:32" s="41" customFormat="1" ht="15" customHeight="1">
      <c r="B6" s="118" t="s">
        <v>88</v>
      </c>
      <c r="D6" s="131">
        <f>Pagina1!D13</f>
        <v>0</v>
      </c>
      <c r="E6" s="38"/>
      <c r="F6" s="38"/>
      <c r="G6" s="38"/>
      <c r="H6" s="38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</row>
    <row r="7" spans="1:32" s="41" customFormat="1" ht="15" customHeight="1">
      <c r="B7" s="118"/>
      <c r="D7" s="119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</row>
    <row r="8" spans="1:32" s="41" customFormat="1" ht="15" customHeight="1">
      <c r="C8" s="11" t="s">
        <v>94</v>
      </c>
      <c r="F8" s="11"/>
      <c r="I8" s="11" t="s">
        <v>38</v>
      </c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</row>
    <row r="9" spans="1:32" s="41" customFormat="1" ht="15" customHeight="1">
      <c r="F9" s="11"/>
      <c r="L9" s="129" t="str">
        <f>numerector</f>
        <v>Prof. univ. dr. ing. habil. Carol SCHNAKOVSZKY</v>
      </c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</row>
    <row r="10" spans="1:32" s="41" customFormat="1" ht="15" customHeight="1">
      <c r="B10" s="118"/>
      <c r="D10" s="119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</row>
    <row r="11" spans="1:32" s="38" customFormat="1" ht="15" customHeight="1">
      <c r="D11" s="121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17"/>
      <c r="Z11" s="117"/>
      <c r="AA11" s="117"/>
      <c r="AB11" s="117"/>
      <c r="AC11" s="117"/>
      <c r="AD11" s="117"/>
      <c r="AE11" s="117"/>
      <c r="AF11" s="117"/>
    </row>
    <row r="12" spans="1:32" s="38" customFormat="1" ht="15" customHeight="1">
      <c r="A12" s="292" t="s">
        <v>18</v>
      </c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</row>
    <row r="13" spans="1:32" s="38" customFormat="1" ht="15" customHeight="1">
      <c r="A13" s="289" t="str">
        <f>Pagina1!A25</f>
        <v>Valabil începând cu anul I universitar 2025 - 2026</v>
      </c>
      <c r="B13" s="289"/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</row>
    <row r="14" spans="1:32" ht="1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</row>
    <row r="15" spans="1:32" ht="15" customHeight="1"/>
    <row r="16" spans="1:32" s="38" customFormat="1" ht="15" customHeight="1">
      <c r="B16" s="115" t="s">
        <v>58</v>
      </c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</row>
    <row r="17" spans="2:32" s="38" customFormat="1" ht="15" customHeight="1" thickBot="1">
      <c r="N17" s="120"/>
      <c r="O17" s="120"/>
      <c r="P17" s="23" t="s">
        <v>160</v>
      </c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20"/>
      <c r="AB17" s="120"/>
      <c r="AC17" s="120"/>
      <c r="AD17" s="120"/>
      <c r="AE17" s="120"/>
      <c r="AF17" s="120"/>
    </row>
    <row r="18" spans="2:32" s="116" customFormat="1" ht="15" customHeight="1" thickBot="1">
      <c r="B18" s="286" t="s">
        <v>61</v>
      </c>
      <c r="C18" s="287"/>
      <c r="D18" s="287"/>
      <c r="E18" s="287"/>
      <c r="F18" s="288"/>
      <c r="N18" s="122"/>
      <c r="O18" s="122"/>
      <c r="P18" s="23" t="s">
        <v>169</v>
      </c>
      <c r="Q18" s="23"/>
      <c r="R18" s="23"/>
      <c r="S18" s="23"/>
      <c r="T18" s="23"/>
      <c r="U18" s="120"/>
      <c r="V18" s="23" t="s">
        <v>170</v>
      </c>
      <c r="W18" s="23"/>
      <c r="X18" s="23"/>
      <c r="Y18" s="23"/>
      <c r="Z18" s="23"/>
      <c r="AA18" s="122"/>
      <c r="AB18" s="122"/>
      <c r="AC18" s="122"/>
      <c r="AD18" s="122"/>
      <c r="AE18" s="122"/>
      <c r="AF18" s="122"/>
    </row>
    <row r="19" spans="2:32" s="116" customFormat="1" ht="15" customHeight="1" thickBot="1">
      <c r="B19" s="134" t="s">
        <v>45</v>
      </c>
      <c r="C19" s="135" t="s">
        <v>21</v>
      </c>
      <c r="D19" s="136" t="s">
        <v>23</v>
      </c>
      <c r="E19" s="137" t="s">
        <v>22</v>
      </c>
      <c r="F19" s="134" t="s">
        <v>59</v>
      </c>
      <c r="N19" s="122"/>
      <c r="O19" s="122"/>
      <c r="P19" s="24" t="s">
        <v>45</v>
      </c>
      <c r="Q19" s="24" t="s">
        <v>21</v>
      </c>
      <c r="R19" s="24" t="s">
        <v>23</v>
      </c>
      <c r="S19" s="24" t="s">
        <v>22</v>
      </c>
      <c r="T19" s="24" t="s">
        <v>59</v>
      </c>
      <c r="U19" s="122"/>
      <c r="V19" s="24" t="s">
        <v>45</v>
      </c>
      <c r="W19" s="24" t="s">
        <v>21</v>
      </c>
      <c r="X19" s="24" t="s">
        <v>23</v>
      </c>
      <c r="Y19" s="24" t="s">
        <v>22</v>
      </c>
      <c r="Z19" s="24" t="s">
        <v>59</v>
      </c>
      <c r="AA19" s="122"/>
      <c r="AB19" s="122"/>
      <c r="AC19" s="122"/>
      <c r="AD19" s="122"/>
      <c r="AE19" s="122"/>
      <c r="AF19" s="122"/>
    </row>
    <row r="20" spans="2:32" s="38" customFormat="1" ht="15" customHeight="1">
      <c r="B20" s="138" t="s">
        <v>46</v>
      </c>
      <c r="C20" s="139">
        <f t="shared" ref="C20:E23" si="0">SUM(Q20,W20)</f>
        <v>0</v>
      </c>
      <c r="D20" s="139">
        <f t="shared" si="0"/>
        <v>0</v>
      </c>
      <c r="E20" s="139">
        <f t="shared" si="0"/>
        <v>0</v>
      </c>
      <c r="F20" s="140">
        <f>SUM(C20:E20)</f>
        <v>0</v>
      </c>
      <c r="N20" s="120"/>
      <c r="O20" s="120"/>
      <c r="P20" s="24" t="s">
        <v>46</v>
      </c>
      <c r="Q20" s="24">
        <f>SUMIFS('AN I'!$O16:$O21,'AN I'!$C16:$C21,Q19,'AN I'!$F16:$F21,"&lt;&gt;DFA")</f>
        <v>0</v>
      </c>
      <c r="R20" s="24">
        <f>SUMIFS('AN I'!$O16:$O21,'AN I'!$C16:$C21,R19,'AN I'!$F16:$F21,"&lt;&gt;DFA")</f>
        <v>0</v>
      </c>
      <c r="S20" s="24">
        <f>SUMIFS('AN I'!$O16:$O21,'AN I'!$C16:$C21,S19,'AN I'!$F16:$F21,"&lt;&gt;DFA")</f>
        <v>0</v>
      </c>
      <c r="T20" s="24">
        <f>SUM(Q20:S20)</f>
        <v>0</v>
      </c>
      <c r="U20" s="122"/>
      <c r="V20" s="24" t="s">
        <v>46</v>
      </c>
      <c r="W20" s="24">
        <f>SUMIFS('AN I'!$O25:$O30,'AN I'!$C25:$C30,W19,'AN I'!$F25:$F30,"&lt;&gt;DFA")</f>
        <v>0</v>
      </c>
      <c r="X20" s="24">
        <f>SUMIFS('AN I'!$O25:$O30,'AN I'!$C25:$C30,X19,'AN I'!$F25:$F30,"&lt;&gt;DFA")</f>
        <v>0</v>
      </c>
      <c r="Y20" s="24">
        <f>SUMIFS('AN I'!$O25:$O30,'AN I'!$C25:$C30,Y19,'AN I'!$F25:$F30,"&lt;&gt;DFA")</f>
        <v>0</v>
      </c>
      <c r="Z20" s="24">
        <f>SUM(W20:Y20)</f>
        <v>0</v>
      </c>
      <c r="AA20" s="120"/>
      <c r="AB20" s="120"/>
      <c r="AC20" s="120"/>
      <c r="AD20" s="120"/>
      <c r="AE20" s="120"/>
      <c r="AF20" s="120"/>
    </row>
    <row r="21" spans="2:32" s="38" customFormat="1" ht="15" customHeight="1">
      <c r="B21" s="141" t="s">
        <v>47</v>
      </c>
      <c r="C21" s="139">
        <f t="shared" si="0"/>
        <v>0</v>
      </c>
      <c r="D21" s="139">
        <f t="shared" si="0"/>
        <v>0</v>
      </c>
      <c r="E21" s="139">
        <f t="shared" si="0"/>
        <v>0</v>
      </c>
      <c r="F21" s="140">
        <f t="shared" ref="F21:F23" si="1">SUM(C21:E21)</f>
        <v>0</v>
      </c>
      <c r="N21" s="120"/>
      <c r="O21" s="120"/>
      <c r="P21" s="24" t="s">
        <v>47</v>
      </c>
      <c r="Q21" s="24">
        <f>SUMIFS('AN II'!$O16:$O21,'AN II'!$C16:$C21,Q19,'AN II'!$F16:$F21,"&lt;&gt;DFA")</f>
        <v>0</v>
      </c>
      <c r="R21" s="24">
        <f>SUMIFS('AN II'!$O16:$O21,'AN II'!$C16:$C21,R19,'AN II'!$F16:$F21,"&lt;&gt;DFA")</f>
        <v>0</v>
      </c>
      <c r="S21" s="24">
        <f>SUMIFS('AN II'!$O16:$O21,'AN II'!$C16:$C21,S19,'AN II'!$F16:$F21,"&lt;&gt;DFA")</f>
        <v>0</v>
      </c>
      <c r="T21" s="24">
        <f t="shared" ref="T21:T23" si="2">SUM(Q21:S21)</f>
        <v>0</v>
      </c>
      <c r="U21" s="120"/>
      <c r="V21" s="24" t="s">
        <v>47</v>
      </c>
      <c r="W21" s="24">
        <f>SUMIFS('AN II'!$O25:$O30,'AN II'!$C25:$C30,W19,'AN II'!$F25:$F30,"&lt;&gt;DFA")</f>
        <v>0</v>
      </c>
      <c r="X21" s="24">
        <f>SUMIFS('AN II'!$O25:$O30,'AN II'!$C25:$C30,X19,'AN II'!$F25:$F30,"&lt;&gt;DFA")</f>
        <v>0</v>
      </c>
      <c r="Y21" s="24">
        <f>SUMIFS('AN II'!$O25:$O30,'AN II'!$C25:$C30,Y19,'AN II'!$F25:$F30,"&lt;&gt;DFA")</f>
        <v>0</v>
      </c>
      <c r="Z21" s="24">
        <f t="shared" ref="Z21:Z23" si="3">SUM(W21:Y21)</f>
        <v>0</v>
      </c>
      <c r="AA21" s="120"/>
      <c r="AB21" s="120"/>
      <c r="AC21" s="120"/>
      <c r="AD21" s="120"/>
      <c r="AE21" s="120"/>
      <c r="AF21" s="120"/>
    </row>
    <row r="22" spans="2:32" s="38" customFormat="1" ht="15" customHeight="1">
      <c r="B22" s="141" t="s">
        <v>48</v>
      </c>
      <c r="C22" s="139">
        <f t="shared" si="0"/>
        <v>0</v>
      </c>
      <c r="D22" s="139">
        <f t="shared" si="0"/>
        <v>0</v>
      </c>
      <c r="E22" s="139">
        <f t="shared" si="0"/>
        <v>0</v>
      </c>
      <c r="F22" s="140">
        <f t="shared" si="1"/>
        <v>0</v>
      </c>
      <c r="H22" s="7" t="s">
        <v>21</v>
      </c>
      <c r="I22" s="25" t="s">
        <v>35</v>
      </c>
      <c r="N22" s="120"/>
      <c r="O22" s="120"/>
      <c r="P22" s="24" t="s">
        <v>48</v>
      </c>
      <c r="Q22" s="24"/>
      <c r="R22" s="24"/>
      <c r="S22" s="24"/>
      <c r="T22" s="24">
        <f t="shared" si="2"/>
        <v>0</v>
      </c>
      <c r="U22" s="120"/>
      <c r="V22" s="24" t="s">
        <v>48</v>
      </c>
      <c r="W22" s="24"/>
      <c r="X22" s="24"/>
      <c r="Y22" s="24"/>
      <c r="Z22" s="24">
        <f t="shared" si="3"/>
        <v>0</v>
      </c>
      <c r="AA22" s="120"/>
      <c r="AB22" s="120"/>
      <c r="AC22" s="120"/>
      <c r="AD22" s="120"/>
      <c r="AE22" s="120"/>
      <c r="AF22" s="120"/>
    </row>
    <row r="23" spans="2:32" s="38" customFormat="1" ht="15" customHeight="1" thickBot="1">
      <c r="B23" s="142" t="s">
        <v>49</v>
      </c>
      <c r="C23" s="139">
        <f t="shared" si="0"/>
        <v>0</v>
      </c>
      <c r="D23" s="139">
        <f t="shared" si="0"/>
        <v>0</v>
      </c>
      <c r="E23" s="139">
        <f t="shared" si="0"/>
        <v>0</v>
      </c>
      <c r="F23" s="140">
        <f t="shared" si="1"/>
        <v>0</v>
      </c>
      <c r="H23" s="7" t="s">
        <v>23</v>
      </c>
      <c r="I23" s="25" t="s">
        <v>153</v>
      </c>
      <c r="N23" s="120"/>
      <c r="O23" s="120"/>
      <c r="P23" s="24" t="s">
        <v>49</v>
      </c>
      <c r="Q23" s="24"/>
      <c r="R23" s="24"/>
      <c r="S23" s="24"/>
      <c r="T23" s="24">
        <f t="shared" si="2"/>
        <v>0</v>
      </c>
      <c r="U23" s="120"/>
      <c r="V23" s="24" t="s">
        <v>49</v>
      </c>
      <c r="W23" s="24"/>
      <c r="X23" s="24"/>
      <c r="Y23" s="24"/>
      <c r="Z23" s="24">
        <f t="shared" si="3"/>
        <v>0</v>
      </c>
      <c r="AA23" s="120"/>
      <c r="AB23" s="120"/>
      <c r="AC23" s="120"/>
      <c r="AD23" s="120"/>
      <c r="AE23" s="120"/>
      <c r="AF23" s="120"/>
    </row>
    <row r="24" spans="2:32" s="38" customFormat="1" ht="15" customHeight="1" thickBot="1">
      <c r="B24" s="132" t="s">
        <v>59</v>
      </c>
      <c r="C24" s="143">
        <f t="shared" ref="C24:E24" si="4">SUM(C20:C23)</f>
        <v>0</v>
      </c>
      <c r="D24" s="136">
        <f t="shared" si="4"/>
        <v>0</v>
      </c>
      <c r="E24" s="133">
        <f t="shared" si="4"/>
        <v>0</v>
      </c>
      <c r="F24" s="134">
        <f>SUM(F20:F23)</f>
        <v>0</v>
      </c>
      <c r="H24" s="7" t="s">
        <v>22</v>
      </c>
      <c r="I24" s="25" t="s">
        <v>36</v>
      </c>
      <c r="N24" s="120"/>
      <c r="O24" s="120"/>
      <c r="P24" s="24" t="s">
        <v>59</v>
      </c>
      <c r="Q24" s="24">
        <f t="shared" ref="Q24" si="5">SUM(Q20:Q23)</f>
        <v>0</v>
      </c>
      <c r="R24" s="24">
        <f t="shared" ref="R24" si="6">SUM(R20:R23)</f>
        <v>0</v>
      </c>
      <c r="S24" s="24">
        <f t="shared" ref="S24" si="7">SUM(S20:S23)</f>
        <v>0</v>
      </c>
      <c r="T24" s="24">
        <f>SUM(T20:T23)</f>
        <v>0</v>
      </c>
      <c r="U24" s="120"/>
      <c r="V24" s="24" t="s">
        <v>59</v>
      </c>
      <c r="W24" s="24">
        <f t="shared" ref="W24" si="8">SUM(W20:W23)</f>
        <v>0</v>
      </c>
      <c r="X24" s="24">
        <f t="shared" ref="X24" si="9">SUM(X20:X23)</f>
        <v>0</v>
      </c>
      <c r="Y24" s="24">
        <f t="shared" ref="Y24" si="10">SUM(Y20:Y23)</f>
        <v>0</v>
      </c>
      <c r="Z24" s="24">
        <f>SUM(Z20:Z23)</f>
        <v>0</v>
      </c>
      <c r="AA24" s="120"/>
      <c r="AB24" s="120"/>
      <c r="AC24" s="120"/>
      <c r="AD24" s="120"/>
      <c r="AE24" s="120"/>
      <c r="AF24" s="120"/>
    </row>
    <row r="25" spans="2:32" s="38" customFormat="1" ht="15" customHeight="1" thickBot="1">
      <c r="B25" s="134" t="s">
        <v>60</v>
      </c>
      <c r="C25" s="144" t="e">
        <f>C24/$F$24</f>
        <v>#DIV/0!</v>
      </c>
      <c r="D25" s="144" t="e">
        <f>D24/$F$24</f>
        <v>#DIV/0!</v>
      </c>
      <c r="E25" s="145" t="e">
        <f>E24/$F$24</f>
        <v>#DIV/0!</v>
      </c>
      <c r="F25" s="146" t="e">
        <f>F24/$F$24</f>
        <v>#DIV/0!</v>
      </c>
      <c r="N25" s="120"/>
      <c r="O25" s="120"/>
      <c r="P25" s="24"/>
      <c r="Q25" s="26"/>
      <c r="R25" s="26"/>
      <c r="S25" s="26"/>
      <c r="T25" s="27"/>
      <c r="U25" s="120"/>
      <c r="V25" s="24"/>
      <c r="W25" s="26"/>
      <c r="X25" s="26"/>
      <c r="Y25" s="26"/>
      <c r="Z25" s="27"/>
      <c r="AA25" s="120"/>
      <c r="AB25" s="120"/>
      <c r="AC25" s="120"/>
      <c r="AD25" s="120"/>
      <c r="AE25" s="120"/>
      <c r="AF25" s="120"/>
    </row>
    <row r="26" spans="2:32" s="38" customFormat="1" ht="15" customHeight="1"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</row>
    <row r="27" spans="2:32" s="38" customFormat="1" ht="15" customHeight="1" thickBot="1"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</row>
    <row r="28" spans="2:32" s="38" customFormat="1" ht="15" customHeight="1" thickBot="1">
      <c r="B28" s="286" t="s">
        <v>62</v>
      </c>
      <c r="C28" s="287"/>
      <c r="D28" s="287"/>
      <c r="E28" s="287"/>
      <c r="F28" s="288"/>
      <c r="N28" s="120"/>
      <c r="O28" s="120"/>
      <c r="P28" s="23" t="s">
        <v>169</v>
      </c>
      <c r="Q28" s="23"/>
      <c r="R28" s="23"/>
      <c r="S28" s="23"/>
      <c r="T28" s="23"/>
      <c r="U28" s="120"/>
      <c r="V28" s="23" t="s">
        <v>170</v>
      </c>
      <c r="W28" s="23"/>
      <c r="X28" s="23"/>
      <c r="Y28" s="23"/>
      <c r="Z28" s="23"/>
      <c r="AA28" s="120"/>
      <c r="AB28" s="120"/>
      <c r="AC28" s="120"/>
      <c r="AD28" s="120"/>
      <c r="AE28" s="120"/>
      <c r="AF28" s="120"/>
    </row>
    <row r="29" spans="2:32" s="38" customFormat="1" ht="15" customHeight="1" thickBot="1">
      <c r="B29" s="134" t="s">
        <v>45</v>
      </c>
      <c r="C29" s="135" t="str">
        <f>H33</f>
        <v>DOB</v>
      </c>
      <c r="D29" s="136" t="str">
        <f>H34</f>
        <v>DOP</v>
      </c>
      <c r="E29" s="137" t="s">
        <v>59</v>
      </c>
      <c r="F29" s="134" t="str">
        <f>H35</f>
        <v>DFA</v>
      </c>
      <c r="N29" s="120"/>
      <c r="O29" s="120"/>
      <c r="P29" s="24" t="s">
        <v>45</v>
      </c>
      <c r="Q29" s="24" t="s">
        <v>154</v>
      </c>
      <c r="R29" s="24" t="s">
        <v>156</v>
      </c>
      <c r="S29" s="24" t="s">
        <v>59</v>
      </c>
      <c r="T29" s="24" t="s">
        <v>157</v>
      </c>
      <c r="U29" s="120"/>
      <c r="V29" s="24" t="s">
        <v>45</v>
      </c>
      <c r="W29" s="24" t="s">
        <v>154</v>
      </c>
      <c r="X29" s="24" t="s">
        <v>156</v>
      </c>
      <c r="Y29" s="24" t="s">
        <v>59</v>
      </c>
      <c r="Z29" s="24" t="s">
        <v>157</v>
      </c>
      <c r="AA29" s="120"/>
      <c r="AB29" s="120"/>
      <c r="AC29" s="120"/>
      <c r="AD29" s="120"/>
      <c r="AE29" s="120"/>
      <c r="AF29" s="120"/>
    </row>
    <row r="30" spans="2:32" s="38" customFormat="1" ht="15" customHeight="1">
      <c r="B30" s="138" t="s">
        <v>46</v>
      </c>
      <c r="C30" s="139">
        <f>SUM(Q30,W30)</f>
        <v>0</v>
      </c>
      <c r="D30" s="139">
        <f>SUM(R30,X30)</f>
        <v>0</v>
      </c>
      <c r="E30" s="147">
        <f>SUM(C30:D30)</f>
        <v>0</v>
      </c>
      <c r="F30" s="140">
        <f>SUM(T30,Z30)</f>
        <v>0</v>
      </c>
      <c r="N30" s="120"/>
      <c r="O30" s="120"/>
      <c r="P30" s="24" t="s">
        <v>46</v>
      </c>
      <c r="Q30" s="24">
        <f>SUMIF('AN I'!$F16:$F21,Q29,'AN I'!$O16:$O21)</f>
        <v>0</v>
      </c>
      <c r="R30" s="24">
        <f>SUMIF('AN I'!$F16:$F21,R29,'AN I'!$O16:$O21)</f>
        <v>0</v>
      </c>
      <c r="S30" s="24">
        <f>SUM(Q30:R30)</f>
        <v>0</v>
      </c>
      <c r="T30" s="24">
        <f>SUMIF('AN I'!$F16:$F21,T29,'AN I'!$O16:$O21)</f>
        <v>0</v>
      </c>
      <c r="U30" s="120"/>
      <c r="V30" s="24" t="s">
        <v>46</v>
      </c>
      <c r="W30" s="24">
        <f>SUMIF('AN I'!$F25:$F30,W29,'AN I'!$O25:$O30)</f>
        <v>0</v>
      </c>
      <c r="X30" s="24">
        <f>SUMIF('AN I'!$F25:$F30,X29,'AN I'!$O25:$O30)</f>
        <v>0</v>
      </c>
      <c r="Y30" s="24">
        <f>SUM(W30:X30)</f>
        <v>0</v>
      </c>
      <c r="Z30" s="24">
        <f>SUMIF('AN I'!$F25:$F30,Z29,'AN I'!$O25:$O30)</f>
        <v>0</v>
      </c>
      <c r="AA30" s="120"/>
      <c r="AB30" s="120"/>
      <c r="AC30" s="120"/>
      <c r="AD30" s="120"/>
      <c r="AE30" s="120"/>
      <c r="AF30" s="120"/>
    </row>
    <row r="31" spans="2:32" s="38" customFormat="1" ht="15" customHeight="1">
      <c r="B31" s="141" t="s">
        <v>47</v>
      </c>
      <c r="C31" s="139">
        <f t="shared" ref="C31:D33" si="11">SUM(Q31,W31)</f>
        <v>0</v>
      </c>
      <c r="D31" s="139">
        <f t="shared" si="11"/>
        <v>0</v>
      </c>
      <c r="E31" s="147">
        <f t="shared" ref="E31:E33" si="12">SUM(C31:D31)</f>
        <v>0</v>
      </c>
      <c r="F31" s="140">
        <f t="shared" ref="F31:F33" si="13">SUM(T31,Z31)</f>
        <v>0</v>
      </c>
      <c r="N31" s="120"/>
      <c r="O31" s="120"/>
      <c r="P31" s="24" t="s">
        <v>47</v>
      </c>
      <c r="Q31" s="24">
        <f>SUMIF('AN II'!$F16:$F21,Q29,'AN II'!$O16:$O21)</f>
        <v>0</v>
      </c>
      <c r="R31" s="24">
        <f>SUMIF('AN II'!$F16:$F21,R29,'AN II'!$O16:$O21)</f>
        <v>0</v>
      </c>
      <c r="S31" s="24">
        <f t="shared" ref="S31:S33" si="14">SUM(Q31:R31)</f>
        <v>0</v>
      </c>
      <c r="T31" s="24">
        <f>SUMIF('AN II'!$F16:$F21,T29,'AN II'!$O16:$O21)</f>
        <v>0</v>
      </c>
      <c r="U31" s="120"/>
      <c r="V31" s="24" t="s">
        <v>47</v>
      </c>
      <c r="W31" s="24">
        <f>SUMIF('AN II'!$F25:$F30,W29,'AN II'!$O25:$O30)</f>
        <v>0</v>
      </c>
      <c r="X31" s="24">
        <f>SUMIF('AN II'!$F25:$F30,X29,'AN II'!$O25:$O30)</f>
        <v>0</v>
      </c>
      <c r="Y31" s="24">
        <f t="shared" ref="Y31:Y33" si="15">SUM(W31:X31)</f>
        <v>0</v>
      </c>
      <c r="Z31" s="24">
        <f>SUMIF('AN II'!$F25:$F30,Z29,'AN II'!$O25:$O30)</f>
        <v>0</v>
      </c>
      <c r="AA31" s="120"/>
      <c r="AB31" s="120"/>
      <c r="AC31" s="120"/>
      <c r="AD31" s="120"/>
      <c r="AE31" s="120"/>
      <c r="AF31" s="120"/>
    </row>
    <row r="32" spans="2:32" s="38" customFormat="1" ht="15" customHeight="1">
      <c r="B32" s="141" t="s">
        <v>48</v>
      </c>
      <c r="C32" s="139">
        <f t="shared" si="11"/>
        <v>0</v>
      </c>
      <c r="D32" s="139">
        <f t="shared" si="11"/>
        <v>0</v>
      </c>
      <c r="E32" s="147">
        <f t="shared" si="12"/>
        <v>0</v>
      </c>
      <c r="F32" s="140">
        <f t="shared" si="13"/>
        <v>0</v>
      </c>
      <c r="N32" s="120"/>
      <c r="O32" s="120"/>
      <c r="P32" s="24" t="s">
        <v>48</v>
      </c>
      <c r="Q32" s="24"/>
      <c r="R32" s="24"/>
      <c r="S32" s="24">
        <f t="shared" si="14"/>
        <v>0</v>
      </c>
      <c r="T32" s="24"/>
      <c r="U32" s="120"/>
      <c r="V32" s="24" t="s">
        <v>48</v>
      </c>
      <c r="W32" s="24"/>
      <c r="X32" s="24"/>
      <c r="Y32" s="24">
        <f t="shared" si="15"/>
        <v>0</v>
      </c>
      <c r="Z32" s="24"/>
      <c r="AA32" s="120"/>
      <c r="AB32" s="120"/>
      <c r="AC32" s="120"/>
      <c r="AD32" s="120"/>
      <c r="AE32" s="120"/>
      <c r="AF32" s="120"/>
    </row>
    <row r="33" spans="1:32" s="38" customFormat="1" ht="15" customHeight="1" thickBot="1">
      <c r="B33" s="142" t="s">
        <v>49</v>
      </c>
      <c r="C33" s="139">
        <f t="shared" si="11"/>
        <v>0</v>
      </c>
      <c r="D33" s="139">
        <f t="shared" si="11"/>
        <v>0</v>
      </c>
      <c r="E33" s="147">
        <f t="shared" si="12"/>
        <v>0</v>
      </c>
      <c r="F33" s="140">
        <f t="shared" si="13"/>
        <v>0</v>
      </c>
      <c r="H33" s="7" t="s">
        <v>154</v>
      </c>
      <c r="I33" s="25" t="s">
        <v>155</v>
      </c>
      <c r="N33" s="120"/>
      <c r="O33" s="120"/>
      <c r="P33" s="24" t="s">
        <v>49</v>
      </c>
      <c r="Q33" s="24"/>
      <c r="R33" s="24"/>
      <c r="S33" s="24">
        <f t="shared" si="14"/>
        <v>0</v>
      </c>
      <c r="T33" s="24"/>
      <c r="U33" s="120"/>
      <c r="V33" s="24" t="s">
        <v>49</v>
      </c>
      <c r="W33" s="24"/>
      <c r="X33" s="24"/>
      <c r="Y33" s="24">
        <f t="shared" si="15"/>
        <v>0</v>
      </c>
      <c r="Z33" s="24"/>
      <c r="AA33" s="120"/>
      <c r="AB33" s="120"/>
      <c r="AC33" s="120"/>
      <c r="AD33" s="120"/>
      <c r="AE33" s="120"/>
      <c r="AF33" s="120"/>
    </row>
    <row r="34" spans="1:32" s="38" customFormat="1" ht="15" customHeight="1" thickBot="1">
      <c r="B34" s="134" t="s">
        <v>59</v>
      </c>
      <c r="C34" s="137">
        <f t="shared" ref="C34:D34" si="16">SUM(C30:C33)</f>
        <v>0</v>
      </c>
      <c r="D34" s="137">
        <f t="shared" si="16"/>
        <v>0</v>
      </c>
      <c r="E34" s="137">
        <f>SUM(E30:E33)</f>
        <v>0</v>
      </c>
      <c r="F34" s="134">
        <f>SUM(F30:F33)</f>
        <v>0</v>
      </c>
      <c r="H34" s="7" t="s">
        <v>156</v>
      </c>
      <c r="I34" s="25" t="s">
        <v>159</v>
      </c>
      <c r="N34" s="120"/>
      <c r="O34" s="120"/>
      <c r="P34" s="24" t="s">
        <v>59</v>
      </c>
      <c r="Q34" s="24">
        <f t="shared" ref="Q34" si="17">SUM(Q30:Q33)</f>
        <v>0</v>
      </c>
      <c r="R34" s="24">
        <f t="shared" ref="R34" si="18">SUM(R30:R33)</f>
        <v>0</v>
      </c>
      <c r="S34" s="24">
        <f>SUM(S30:S33)</f>
        <v>0</v>
      </c>
      <c r="T34" s="24">
        <f>SUM(T30:T33)</f>
        <v>0</v>
      </c>
      <c r="U34" s="120"/>
      <c r="V34" s="24" t="s">
        <v>59</v>
      </c>
      <c r="W34" s="24">
        <f t="shared" ref="W34" si="19">SUM(W30:W33)</f>
        <v>0</v>
      </c>
      <c r="X34" s="24">
        <f t="shared" ref="X34" si="20">SUM(X30:X33)</f>
        <v>0</v>
      </c>
      <c r="Y34" s="24">
        <f>SUM(Y30:Y33)</f>
        <v>0</v>
      </c>
      <c r="Z34" s="24">
        <f>SUM(Z30:Z33)</f>
        <v>0</v>
      </c>
      <c r="AA34" s="120"/>
      <c r="AB34" s="120"/>
      <c r="AC34" s="120"/>
      <c r="AD34" s="120"/>
      <c r="AE34" s="120"/>
      <c r="AF34" s="120"/>
    </row>
    <row r="35" spans="1:32" s="116" customFormat="1" ht="15" customHeight="1" thickBot="1">
      <c r="B35" s="134" t="s">
        <v>60</v>
      </c>
      <c r="C35" s="266" t="e">
        <f>C34/$E$34</f>
        <v>#DIV/0!</v>
      </c>
      <c r="D35" s="144" t="e">
        <f>D34/$E$34</f>
        <v>#DIV/0!</v>
      </c>
      <c r="E35" s="148" t="e">
        <f>E34/$E$34</f>
        <v>#DIV/0!</v>
      </c>
      <c r="F35" s="149" t="e">
        <f>F34/E34</f>
        <v>#DIV/0!</v>
      </c>
      <c r="H35" s="7" t="s">
        <v>157</v>
      </c>
      <c r="I35" s="25" t="s">
        <v>158</v>
      </c>
      <c r="N35" s="122"/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2"/>
      <c r="AF35" s="122"/>
    </row>
    <row r="36" spans="1:32" s="38" customFormat="1" ht="15" customHeight="1"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</row>
    <row r="37" spans="1:32" s="38" customFormat="1" ht="15" customHeight="1" thickBot="1">
      <c r="N37" s="120"/>
      <c r="O37" s="120"/>
      <c r="P37" s="23" t="s">
        <v>169</v>
      </c>
      <c r="Q37" s="23"/>
      <c r="R37" s="23"/>
      <c r="S37" s="23"/>
      <c r="T37" s="120"/>
      <c r="U37" s="120"/>
      <c r="V37" s="23" t="s">
        <v>170</v>
      </c>
      <c r="W37" s="23"/>
      <c r="X37" s="23"/>
      <c r="Y37" s="23"/>
      <c r="Z37" s="120"/>
      <c r="AA37" s="120"/>
      <c r="AB37" s="120"/>
      <c r="AC37" s="120"/>
      <c r="AD37" s="120"/>
      <c r="AE37" s="120"/>
      <c r="AF37" s="120"/>
    </row>
    <row r="38" spans="1:32" s="38" customFormat="1" ht="15" customHeight="1" thickBot="1">
      <c r="B38" s="134" t="s">
        <v>45</v>
      </c>
      <c r="C38" s="143" t="s">
        <v>12</v>
      </c>
      <c r="D38" s="150" t="s">
        <v>13</v>
      </c>
      <c r="E38" s="133" t="s">
        <v>59</v>
      </c>
      <c r="N38" s="120"/>
      <c r="O38" s="120"/>
      <c r="P38" s="24" t="s">
        <v>45</v>
      </c>
      <c r="Q38" s="24" t="s">
        <v>12</v>
      </c>
      <c r="R38" s="24" t="s">
        <v>13</v>
      </c>
      <c r="S38" s="24" t="s">
        <v>59</v>
      </c>
      <c r="T38" s="120"/>
      <c r="U38" s="120"/>
      <c r="V38" s="24" t="s">
        <v>45</v>
      </c>
      <c r="W38" s="24" t="s">
        <v>12</v>
      </c>
      <c r="X38" s="24" t="s">
        <v>13</v>
      </c>
      <c r="Y38" s="24" t="s">
        <v>59</v>
      </c>
      <c r="Z38" s="120"/>
      <c r="AA38" s="120"/>
      <c r="AB38" s="120"/>
      <c r="AC38" s="120"/>
      <c r="AD38" s="120"/>
      <c r="AE38" s="120"/>
      <c r="AF38" s="120"/>
    </row>
    <row r="39" spans="1:32" s="38" customFormat="1" ht="15" customHeight="1">
      <c r="B39" s="138" t="s">
        <v>46</v>
      </c>
      <c r="C39" s="151">
        <f>SUM(Q39,W39)</f>
        <v>0</v>
      </c>
      <c r="D39" s="152">
        <f>SUM(R39,X39)</f>
        <v>0</v>
      </c>
      <c r="E39" s="152">
        <f>SUM(C39:D39)</f>
        <v>0</v>
      </c>
      <c r="N39" s="120"/>
      <c r="O39" s="120"/>
      <c r="P39" s="24" t="s">
        <v>46</v>
      </c>
      <c r="Q39" s="24">
        <f>SUMIF('AN I'!$F16:$F21,"&lt;&gt;DFA",'AN I'!$M16:$M21)</f>
        <v>0</v>
      </c>
      <c r="R39" s="24">
        <f>SUMIF('AN I'!$F16:$F21,"&lt;&gt;DFA",'AN I'!$N16:$N21)</f>
        <v>0</v>
      </c>
      <c r="S39" s="24">
        <f>SUM(Q39:R39)</f>
        <v>0</v>
      </c>
      <c r="T39" s="120"/>
      <c r="U39" s="120"/>
      <c r="V39" s="24" t="s">
        <v>46</v>
      </c>
      <c r="W39" s="24">
        <f>SUMIF('AN I'!$F25:$F30,"&lt;&gt;DFA",'AN I'!$M25:$M30)</f>
        <v>0</v>
      </c>
      <c r="X39" s="24">
        <f>SUMIF('AN I'!$F25:$F30,"&lt;&gt;DFA",'AN I'!$N25:$N30)</f>
        <v>0</v>
      </c>
      <c r="Y39" s="24">
        <f>SUM(W39:X39)</f>
        <v>0</v>
      </c>
      <c r="Z39" s="120"/>
      <c r="AA39" s="120"/>
      <c r="AB39" s="120"/>
      <c r="AC39" s="120"/>
      <c r="AD39" s="120"/>
      <c r="AE39" s="120"/>
      <c r="AF39" s="120"/>
    </row>
    <row r="40" spans="1:32" s="38" customFormat="1" ht="15" customHeight="1">
      <c r="B40" s="141" t="s">
        <v>47</v>
      </c>
      <c r="C40" s="151">
        <f t="shared" ref="C40:C42" si="21">SUM(Q40,W40)</f>
        <v>0</v>
      </c>
      <c r="D40" s="152">
        <f t="shared" ref="D40:D42" si="22">SUM(R40,X40)</f>
        <v>0</v>
      </c>
      <c r="E40" s="152">
        <f t="shared" ref="E40:E42" si="23">SUM(C40:D40)</f>
        <v>0</v>
      </c>
      <c r="N40" s="120"/>
      <c r="O40" s="120"/>
      <c r="P40" s="24" t="s">
        <v>47</v>
      </c>
      <c r="Q40" s="24">
        <f>SUMIF('AN II'!$F16:$F21,"&lt;&gt;DFA",'AN II'!$M16:$M21)</f>
        <v>0</v>
      </c>
      <c r="R40" s="24">
        <f>SUMIF('AN II'!$F16:$F21,"&lt;&gt;DFA",'AN II'!$N16:$N21)</f>
        <v>0</v>
      </c>
      <c r="S40" s="24">
        <f t="shared" ref="S40:S42" si="24">SUM(Q40:R40)</f>
        <v>0</v>
      </c>
      <c r="T40" s="120"/>
      <c r="U40" s="120"/>
      <c r="V40" s="24" t="s">
        <v>47</v>
      </c>
      <c r="W40" s="24">
        <f>SUMIF('AN II'!$F25:$F30,"&lt;&gt;DFA",'AN II'!$M25:$M30)</f>
        <v>0</v>
      </c>
      <c r="X40" s="24">
        <f>SUMIF('AN II'!$F25:$F30,"&lt;&gt;DFA",'AN II'!$N25:$N30)</f>
        <v>0</v>
      </c>
      <c r="Y40" s="24">
        <f t="shared" ref="Y40:Y42" si="25">SUM(W40:X40)</f>
        <v>0</v>
      </c>
      <c r="Z40" s="120"/>
      <c r="AA40" s="120"/>
      <c r="AB40" s="120"/>
      <c r="AC40" s="120"/>
      <c r="AD40" s="120"/>
      <c r="AE40" s="120"/>
      <c r="AF40" s="120"/>
    </row>
    <row r="41" spans="1:32" s="38" customFormat="1" ht="15" customHeight="1">
      <c r="B41" s="141" t="s">
        <v>48</v>
      </c>
      <c r="C41" s="151">
        <f t="shared" si="21"/>
        <v>0</v>
      </c>
      <c r="D41" s="152">
        <f t="shared" si="22"/>
        <v>0</v>
      </c>
      <c r="E41" s="152">
        <f t="shared" si="23"/>
        <v>0</v>
      </c>
      <c r="H41" s="7" t="s">
        <v>12</v>
      </c>
      <c r="I41" s="25" t="s">
        <v>63</v>
      </c>
      <c r="N41" s="120"/>
      <c r="O41" s="120"/>
      <c r="P41" s="24" t="s">
        <v>48</v>
      </c>
      <c r="Q41" s="24"/>
      <c r="R41" s="24"/>
      <c r="S41" s="24">
        <f t="shared" si="24"/>
        <v>0</v>
      </c>
      <c r="T41" s="120"/>
      <c r="U41" s="120"/>
      <c r="V41" s="24" t="s">
        <v>48</v>
      </c>
      <c r="W41" s="24"/>
      <c r="X41" s="24"/>
      <c r="Y41" s="24">
        <f t="shared" si="25"/>
        <v>0</v>
      </c>
      <c r="Z41" s="120"/>
      <c r="AA41" s="120"/>
      <c r="AB41" s="120"/>
      <c r="AC41" s="120"/>
      <c r="AD41" s="120"/>
      <c r="AE41" s="120"/>
      <c r="AF41" s="120"/>
    </row>
    <row r="42" spans="1:32" s="38" customFormat="1" ht="15" customHeight="1" thickBot="1">
      <c r="B42" s="142" t="s">
        <v>49</v>
      </c>
      <c r="C42" s="151">
        <f t="shared" si="21"/>
        <v>0</v>
      </c>
      <c r="D42" s="152">
        <f t="shared" si="22"/>
        <v>0</v>
      </c>
      <c r="E42" s="152">
        <f t="shared" si="23"/>
        <v>0</v>
      </c>
      <c r="H42" s="7" t="s">
        <v>13</v>
      </c>
      <c r="I42" s="25" t="s">
        <v>64</v>
      </c>
      <c r="N42" s="120"/>
      <c r="O42" s="120"/>
      <c r="P42" s="24" t="s">
        <v>49</v>
      </c>
      <c r="Q42" s="24"/>
      <c r="R42" s="24"/>
      <c r="S42" s="24">
        <f t="shared" si="24"/>
        <v>0</v>
      </c>
      <c r="T42" s="120"/>
      <c r="U42" s="120"/>
      <c r="V42" s="24" t="s">
        <v>49</v>
      </c>
      <c r="W42" s="24"/>
      <c r="X42" s="24"/>
      <c r="Y42" s="24">
        <f t="shared" si="25"/>
        <v>0</v>
      </c>
      <c r="Z42" s="120"/>
      <c r="AA42" s="120"/>
      <c r="AB42" s="120"/>
      <c r="AC42" s="120"/>
      <c r="AD42" s="120"/>
      <c r="AE42" s="120"/>
      <c r="AF42" s="120"/>
    </row>
    <row r="43" spans="1:32" s="38" customFormat="1" ht="15" customHeight="1" thickBot="1">
      <c r="B43" s="134" t="s">
        <v>59</v>
      </c>
      <c r="C43" s="153">
        <f>SUM(C39:C42)</f>
        <v>0</v>
      </c>
      <c r="D43" s="154">
        <f>SUM(D39:D42)</f>
        <v>0</v>
      </c>
      <c r="E43" s="133">
        <f>SUM(C39:D42)</f>
        <v>0</v>
      </c>
      <c r="N43" s="120"/>
      <c r="O43" s="120"/>
      <c r="P43" s="24" t="s">
        <v>59</v>
      </c>
      <c r="Q43" s="24">
        <f>SUM(Q39:Q42)</f>
        <v>0</v>
      </c>
      <c r="R43" s="24">
        <f>SUM(R39:R42)</f>
        <v>0</v>
      </c>
      <c r="S43" s="24">
        <f>SUM(Q39:R42)</f>
        <v>0</v>
      </c>
      <c r="T43" s="120"/>
      <c r="U43" s="120"/>
      <c r="V43" s="24" t="s">
        <v>59</v>
      </c>
      <c r="W43" s="24">
        <f>SUM(W39:W42)</f>
        <v>0</v>
      </c>
      <c r="X43" s="24">
        <f>SUM(X39:X42)</f>
        <v>0</v>
      </c>
      <c r="Y43" s="24">
        <f>SUM(W39:X42)</f>
        <v>0</v>
      </c>
      <c r="Z43" s="120"/>
      <c r="AA43" s="120"/>
      <c r="AB43" s="120"/>
      <c r="AC43" s="120"/>
      <c r="AD43" s="120"/>
      <c r="AE43" s="120"/>
      <c r="AF43" s="120"/>
    </row>
    <row r="44" spans="1:32" s="38" customFormat="1" ht="15" customHeight="1"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</row>
    <row r="45" spans="1:32" s="38" customFormat="1" ht="15" customHeight="1">
      <c r="I45" s="123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</row>
    <row r="46" spans="1:32" s="38" customFormat="1" ht="15" customHeight="1">
      <c r="A46" s="41"/>
      <c r="B46" s="290"/>
      <c r="C46" s="290"/>
      <c r="D46" s="290"/>
      <c r="E46" s="290"/>
      <c r="F46" s="290"/>
      <c r="G46" s="41"/>
      <c r="K46" s="38" t="s">
        <v>69</v>
      </c>
      <c r="N46" s="120"/>
      <c r="O46" s="120"/>
      <c r="P46" s="128" t="s">
        <v>186</v>
      </c>
      <c r="Q46" s="24"/>
      <c r="R46" s="24"/>
      <c r="S46" s="24">
        <f>_xlfn.XLOOKUP("Practic* de domeniu*",'AN II'!D25:D30,'AN II'!O25:O30,0,2)</f>
        <v>0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</row>
    <row r="47" spans="1:32" s="38" customFormat="1" ht="15" customHeight="1">
      <c r="A47" s="41"/>
      <c r="B47" s="290"/>
      <c r="C47" s="290"/>
      <c r="D47" s="290"/>
      <c r="E47" s="290"/>
      <c r="F47" s="290"/>
      <c r="G47" s="41"/>
      <c r="N47" s="120"/>
      <c r="O47" s="120"/>
      <c r="P47" s="128" t="s">
        <v>187</v>
      </c>
      <c r="Q47" s="24"/>
      <c r="R47" s="24"/>
      <c r="S47" s="24" t="e">
        <f>_xlfn.XLOOKUP("Practic* de specialitate*",#REF!,#REF!,0,2)</f>
        <v>#REF!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</row>
    <row r="48" spans="1:32" s="38" customFormat="1" ht="15" customHeight="1">
      <c r="A48" s="290"/>
      <c r="B48" s="290"/>
      <c r="C48" s="290"/>
      <c r="D48" s="290"/>
      <c r="E48" s="290"/>
      <c r="F48" s="290"/>
      <c r="G48" s="41"/>
      <c r="N48" s="120"/>
      <c r="O48" s="120"/>
      <c r="P48" s="24" t="s">
        <v>188</v>
      </c>
      <c r="Q48" s="24"/>
      <c r="R48" s="24"/>
      <c r="S48" s="24" t="e">
        <f>SUM(S46:S47)</f>
        <v>#REF!</v>
      </c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</row>
    <row r="49" spans="1:32" s="38" customFormat="1" ht="15" customHeight="1">
      <c r="A49" s="41"/>
      <c r="B49" s="293" t="s">
        <v>65</v>
      </c>
      <c r="C49" s="293"/>
      <c r="D49" s="293"/>
      <c r="E49" s="293"/>
      <c r="F49" s="293"/>
      <c r="G49" s="125">
        <f>E43</f>
        <v>0</v>
      </c>
      <c r="N49" s="120"/>
      <c r="O49" s="120"/>
      <c r="P49" s="24"/>
      <c r="Q49" s="24"/>
      <c r="R49" s="24"/>
      <c r="S49" s="24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</row>
    <row r="50" spans="1:32" s="38" customFormat="1" ht="15" customHeight="1">
      <c r="B50" s="16"/>
      <c r="N50" s="120"/>
      <c r="O50" s="120"/>
      <c r="P50" s="128" t="s">
        <v>198</v>
      </c>
      <c r="Q50" s="24"/>
      <c r="R50" s="24"/>
      <c r="S50" s="24" t="e">
        <f>_xlfn.XLOOKUP("Elaborarea proiectul* de diplom*",#REF!,#REF!,0,2)</f>
        <v>#REF!</v>
      </c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</row>
    <row r="51" spans="1:32" s="38" customFormat="1" ht="15" customHeight="1">
      <c r="B51" s="293"/>
      <c r="C51" s="293"/>
      <c r="D51" s="293"/>
      <c r="E51" s="293"/>
      <c r="F51" s="293"/>
      <c r="G51" s="68"/>
      <c r="N51" s="120"/>
      <c r="O51" s="120"/>
      <c r="P51" s="24"/>
      <c r="Q51" s="24"/>
      <c r="R51" s="24"/>
      <c r="S51" s="24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</row>
    <row r="52" spans="1:32" s="38" customFormat="1" ht="15" customHeight="1">
      <c r="B52" s="124"/>
      <c r="C52" s="294" t="s">
        <v>89</v>
      </c>
      <c r="D52" s="294"/>
      <c r="E52" s="294"/>
      <c r="F52" s="294"/>
      <c r="G52" s="127" t="s">
        <v>90</v>
      </c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</row>
    <row r="53" spans="1:32" s="38" customFormat="1" ht="15" customHeight="1">
      <c r="B53" s="124"/>
      <c r="C53" s="126"/>
      <c r="D53" s="126"/>
      <c r="E53" s="126"/>
      <c r="F53" s="126"/>
      <c r="G53" s="127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</row>
    <row r="54" spans="1:32" s="38" customFormat="1" ht="15" customHeight="1"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</row>
    <row r="55" spans="1:32" s="38" customFormat="1" ht="15" customHeight="1">
      <c r="B55" s="16" t="str">
        <f>Pagina1!B47</f>
        <v>DECAN,</v>
      </c>
      <c r="K55" s="239" t="str">
        <f>Pagina1!I47</f>
        <v>DIRECTOR DEPARTAMENT,</v>
      </c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</row>
    <row r="56" spans="1:32" s="41" customFormat="1" ht="15" customHeight="1">
      <c r="A56" s="240">
        <f>Pagina1!A48</f>
        <v>0</v>
      </c>
      <c r="B56" s="241"/>
      <c r="C56" s="241"/>
      <c r="D56" s="241"/>
      <c r="E56" s="242"/>
      <c r="F56" s="243"/>
      <c r="G56" s="241"/>
      <c r="H56" s="242"/>
      <c r="I56" s="242"/>
      <c r="J56" s="242"/>
      <c r="K56" s="242"/>
      <c r="L56" s="242"/>
      <c r="M56" s="244">
        <f>Pagina1!J48</f>
        <v>0</v>
      </c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</row>
    <row r="57" spans="1:32" s="41" customFormat="1" ht="15" customHeight="1">
      <c r="A57" s="38"/>
      <c r="B57" s="124"/>
      <c r="C57" s="241"/>
      <c r="D57" s="241"/>
      <c r="E57" s="242"/>
      <c r="F57" s="243"/>
      <c r="G57" s="241"/>
      <c r="H57" s="242"/>
      <c r="I57" s="242"/>
      <c r="J57" s="242"/>
      <c r="K57" s="242"/>
      <c r="L57" s="242"/>
      <c r="M57" s="246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</row>
    <row r="58" spans="1:32" s="41" customFormat="1" ht="15" customHeight="1">
      <c r="A58" s="38"/>
      <c r="B58" s="19"/>
      <c r="C58" s="245"/>
      <c r="D58" s="19"/>
      <c r="E58" s="38"/>
      <c r="F58" s="19" t="str">
        <f>Pagina1!$F$49</f>
        <v>DIRECTOR DE PROGRAM</v>
      </c>
      <c r="G58" s="38"/>
      <c r="H58" s="19"/>
      <c r="I58" s="38"/>
      <c r="J58" s="19"/>
      <c r="K58" s="246"/>
      <c r="L58" s="38"/>
      <c r="M58" s="38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</row>
    <row r="59" spans="1:32" s="41" customFormat="1" ht="15" customHeight="1">
      <c r="A59" s="38"/>
      <c r="B59" s="19"/>
      <c r="C59" s="245"/>
      <c r="D59" s="19"/>
      <c r="E59" s="38"/>
      <c r="F59" s="19">
        <f>Pagina1!$F$50</f>
        <v>0</v>
      </c>
      <c r="G59" s="38"/>
      <c r="H59" s="19"/>
      <c r="I59" s="38"/>
      <c r="J59" s="19"/>
      <c r="K59" s="246"/>
      <c r="L59" s="38"/>
      <c r="M59" s="38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</row>
    <row r="60" spans="1:32" s="38" customFormat="1" ht="15" customHeight="1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</row>
    <row r="61" spans="1:3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3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</row>
    <row r="63" spans="1:3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</row>
    <row r="64" spans="1:3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</row>
    <row r="65" spans="1:13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</row>
    <row r="66" spans="1:13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</row>
    <row r="67" spans="1:13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</row>
    <row r="68" spans="1:13" s="20" customFormat="1"/>
    <row r="69" spans="1:13" s="20" customFormat="1"/>
    <row r="70" spans="1:13" s="20" customFormat="1"/>
    <row r="71" spans="1:13" s="20" customFormat="1"/>
    <row r="72" spans="1:13" s="20" customFormat="1"/>
    <row r="73" spans="1:13" s="20" customFormat="1"/>
    <row r="74" spans="1:13" s="20" customFormat="1"/>
    <row r="75" spans="1:13" s="20" customFormat="1"/>
    <row r="76" spans="1:13" s="20" customFormat="1"/>
    <row r="77" spans="1:13" s="20" customFormat="1"/>
    <row r="78" spans="1:13" s="20" customFormat="1"/>
    <row r="79" spans="1:13" s="20" customFormat="1"/>
    <row r="80" spans="1:13" s="20" customFormat="1"/>
    <row r="81" s="20" customFormat="1"/>
    <row r="82" s="20" customFormat="1"/>
    <row r="83" s="20" customFormat="1"/>
    <row r="84" s="20" customFormat="1"/>
    <row r="85" s="20" customFormat="1"/>
    <row r="86" s="20" customFormat="1"/>
    <row r="87" s="20" customFormat="1"/>
    <row r="88" s="20" customFormat="1"/>
    <row r="89" s="20" customFormat="1"/>
    <row r="90" s="20" customFormat="1"/>
    <row r="91" s="20" customFormat="1"/>
    <row r="92" s="20" customFormat="1"/>
    <row r="93" s="20" customFormat="1"/>
    <row r="94" s="20" customFormat="1"/>
    <row r="95" s="20" customFormat="1"/>
    <row r="96" s="20" customFormat="1"/>
    <row r="97" s="20" customFormat="1"/>
    <row r="98" s="20" customFormat="1"/>
    <row r="99" s="20" customFormat="1"/>
    <row r="100" s="20" customFormat="1"/>
    <row r="101" s="20" customFormat="1"/>
    <row r="102" s="20" customFormat="1"/>
    <row r="103" s="20" customFormat="1"/>
    <row r="104" s="20" customFormat="1"/>
    <row r="105" s="20" customFormat="1"/>
    <row r="106" s="20" customFormat="1"/>
    <row r="107" s="20" customFormat="1"/>
    <row r="108" s="20" customFormat="1"/>
    <row r="109" s="20" customFormat="1"/>
    <row r="110" s="20" customFormat="1"/>
    <row r="111" s="20" customFormat="1"/>
    <row r="112" s="20" customFormat="1"/>
    <row r="113" s="20" customFormat="1"/>
    <row r="114" s="20" customFormat="1"/>
    <row r="115" s="20" customFormat="1"/>
    <row r="116" s="20" customFormat="1"/>
    <row r="117" s="20" customFormat="1"/>
    <row r="118" s="20" customFormat="1"/>
    <row r="119" s="20" customFormat="1"/>
    <row r="120" s="20" customFormat="1"/>
    <row r="121" s="20" customFormat="1"/>
    <row r="122" s="20" customFormat="1"/>
    <row r="123" s="20" customFormat="1"/>
    <row r="124" s="20" customFormat="1"/>
    <row r="125" s="20" customFormat="1"/>
    <row r="126" s="20" customFormat="1"/>
    <row r="127" s="20" customFormat="1"/>
    <row r="128" s="20" customFormat="1"/>
    <row r="129" spans="1:13" s="20" customFormat="1"/>
    <row r="130" spans="1:13" s="20" customFormat="1"/>
    <row r="131" spans="1:13" s="20" customFormat="1"/>
    <row r="132" spans="1:13" s="20" customFormat="1"/>
    <row r="133" spans="1:13" s="20" customFormat="1"/>
    <row r="134" spans="1:13" s="20" customFormat="1"/>
    <row r="135" spans="1:13" s="20" customFormat="1"/>
    <row r="136" spans="1:13" s="20" customFormat="1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</row>
  </sheetData>
  <sheetProtection selectLockedCells="1"/>
  <mergeCells count="12">
    <mergeCell ref="B51:F51"/>
    <mergeCell ref="B46:F46"/>
    <mergeCell ref="B47:F47"/>
    <mergeCell ref="B49:F49"/>
    <mergeCell ref="C52:F52"/>
    <mergeCell ref="B18:F18"/>
    <mergeCell ref="B28:F28"/>
    <mergeCell ref="J2:M2"/>
    <mergeCell ref="A13:M13"/>
    <mergeCell ref="A48:F48"/>
    <mergeCell ref="K5:M5"/>
    <mergeCell ref="A12:M12"/>
  </mergeCells>
  <phoneticPr fontId="3" type="noConversion"/>
  <conditionalFormatting sqref="A56 M56">
    <cfRule type="cellIs" dxfId="53" priority="11" operator="equal">
      <formula>0</formula>
    </cfRule>
  </conditionalFormatting>
  <conditionalFormatting sqref="A56">
    <cfRule type="containsBlanks" dxfId="52" priority="14">
      <formula>LEN(TRIM(A56))=0</formula>
    </cfRule>
  </conditionalFormatting>
  <conditionalFormatting sqref="A56:M56 C57:L57">
    <cfRule type="containsText" dxfId="51" priority="12" operator="containsText" text="0">
      <formula>NOT(ISERROR(SEARCH("0",A56)))</formula>
    </cfRule>
  </conditionalFormatting>
  <conditionalFormatting sqref="B3 C20:F24 C30:F34 C39:E43">
    <cfRule type="cellIs" dxfId="50" priority="9" operator="equal">
      <formula>0</formula>
    </cfRule>
  </conditionalFormatting>
  <conditionalFormatting sqref="B3">
    <cfRule type="cellIs" dxfId="49" priority="4" operator="equal">
      <formula>"Departament"</formula>
    </cfRule>
  </conditionalFormatting>
  <conditionalFormatting sqref="C25:F25 C35:F35">
    <cfRule type="containsErrors" dxfId="48" priority="6">
      <formula>ISERROR(C25)</formula>
    </cfRule>
  </conditionalFormatting>
  <conditionalFormatting sqref="D4:D6">
    <cfRule type="cellIs" dxfId="47" priority="3" operator="equal">
      <formula>0</formula>
    </cfRule>
  </conditionalFormatting>
  <conditionalFormatting sqref="D35">
    <cfRule type="cellIs" dxfId="46" priority="16" operator="lessThan">
      <formula>0.1</formula>
    </cfRule>
  </conditionalFormatting>
  <conditionalFormatting sqref="G49">
    <cfRule type="cellIs" dxfId="45" priority="2" operator="equal">
      <formula>0</formula>
    </cfRule>
  </conditionalFormatting>
  <conditionalFormatting sqref="M56">
    <cfRule type="containsBlanks" dxfId="44" priority="13">
      <formula>LEN(TRIM(M56))=0</formula>
    </cfRule>
  </conditionalFormatting>
  <pageMargins left="0.55118110236220474" right="0.47244094488188981" top="0.51181102362204722" bottom="0.70866141732283472" header="0.15748031496062992" footer="0.19685039370078741"/>
  <pageSetup paperSize="9" scale="91" orientation="portrait" r:id="rId1"/>
  <headerFooter alignWithMargins="0">
    <oddFooter>&amp;LF 568.16/Ed.04_F01</oddFooter>
  </headerFooter>
  <ignoredErrors>
    <ignoredError sqref="S30:S33 E30:E33" formula="1"/>
    <ignoredError sqref="C35:F35 C25:F25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E290"/>
  <sheetViews>
    <sheetView showGridLines="0" topLeftCell="A46" zoomScale="115" zoomScaleNormal="115" zoomScaleSheetLayoutView="70" workbookViewId="0">
      <selection activeCell="E66" sqref="E66"/>
    </sheetView>
  </sheetViews>
  <sheetFormatPr defaultColWidth="9.140625" defaultRowHeight="11.25"/>
  <cols>
    <col min="1" max="1" width="4.7109375" style="58" customWidth="1"/>
    <col min="2" max="2" width="3.140625" style="35" customWidth="1"/>
    <col min="3" max="3" width="4.7109375" style="35" bestFit="1" customWidth="1"/>
    <col min="4" max="4" width="45.85546875" style="35" customWidth="1"/>
    <col min="5" max="5" width="11.7109375" style="35" customWidth="1"/>
    <col min="6" max="6" width="5.85546875" style="35" customWidth="1"/>
    <col min="7" max="7" width="5.85546875" style="35" bestFit="1" customWidth="1"/>
    <col min="8" max="8" width="7.7109375" style="35" customWidth="1"/>
    <col min="9" max="12" width="3.5703125" style="35" customWidth="1"/>
    <col min="13" max="14" width="4.28515625" style="35" customWidth="1"/>
    <col min="15" max="15" width="4.7109375" style="35" customWidth="1"/>
    <col min="16" max="16" width="4.5703125" style="35" customWidth="1"/>
    <col min="17" max="17" width="4.7109375" style="35" customWidth="1"/>
    <col min="18" max="18" width="9.140625" style="60"/>
    <col min="19" max="19" width="9.140625" style="60" customWidth="1"/>
    <col min="20" max="20" width="12.28515625" style="60" customWidth="1"/>
    <col min="21" max="30" width="4.140625" style="60" customWidth="1"/>
    <col min="31" max="31" width="4.5703125" style="60" customWidth="1"/>
    <col min="32" max="45" width="3.85546875" style="60" customWidth="1"/>
    <col min="46" max="46" width="9.140625" style="60"/>
    <col min="47" max="57" width="9.140625" style="61"/>
    <col min="58" max="16384" width="9.140625" style="35"/>
  </cols>
  <sheetData>
    <row r="1" spans="1:57" s="59" customFormat="1">
      <c r="A1" s="58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</row>
    <row r="2" spans="1:57" s="11" customFormat="1" ht="15" customHeight="1">
      <c r="A2" s="179"/>
      <c r="B2" s="63" t="s">
        <v>70</v>
      </c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</row>
    <row r="3" spans="1:57" s="11" customFormat="1" ht="15" customHeight="1">
      <c r="A3" s="179"/>
      <c r="B3" s="63" t="s">
        <v>16</v>
      </c>
      <c r="I3" s="12"/>
      <c r="K3" s="12"/>
      <c r="M3" s="11" t="s">
        <v>94</v>
      </c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1"/>
      <c r="AV3" s="181"/>
      <c r="AW3" s="181"/>
      <c r="AX3" s="181"/>
      <c r="AY3" s="181"/>
      <c r="AZ3" s="181"/>
      <c r="BA3" s="181"/>
      <c r="BB3" s="181"/>
      <c r="BC3" s="181"/>
      <c r="BD3" s="181"/>
      <c r="BE3" s="181"/>
    </row>
    <row r="4" spans="1:57" s="11" customFormat="1" ht="15" customHeight="1">
      <c r="A4" s="179"/>
      <c r="B4" s="130" t="str">
        <f>IF(Pagina1!$D$4="","Departament",Pagina1!$D$4)</f>
        <v>Departamentul Ingineria şi Managementul Sistemelor Industriale (IMSI)</v>
      </c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</row>
    <row r="5" spans="1:57" s="11" customFormat="1" ht="15" customHeight="1">
      <c r="A5" s="179"/>
      <c r="B5" s="130" t="str">
        <f>IF(Pagina1!$D$12="","",CONCATENATE(Pagina1!$B$12,"  ",Pagina1!$D$12))</f>
        <v/>
      </c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</row>
    <row r="6" spans="1:57" s="11" customFormat="1" ht="15" customHeight="1">
      <c r="A6" s="179"/>
      <c r="B6" s="130" t="str">
        <f>IF(Pagina1!$D$13="","",CONCATENATE(Pagina1!$B$13,"  ",Pagina1!$D$13))</f>
        <v/>
      </c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1"/>
      <c r="AV6" s="181"/>
      <c r="AW6" s="181"/>
      <c r="AX6" s="181"/>
      <c r="AY6" s="181"/>
      <c r="AZ6" s="181"/>
      <c r="BA6" s="181"/>
      <c r="BB6" s="181"/>
      <c r="BC6" s="181"/>
      <c r="BD6" s="181"/>
      <c r="BE6" s="181"/>
    </row>
    <row r="7" spans="1:57" s="11" customFormat="1" ht="15" customHeight="1">
      <c r="A7" s="179"/>
      <c r="B7" s="130"/>
      <c r="M7" s="11" t="s">
        <v>38</v>
      </c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1"/>
      <c r="AV7" s="181"/>
      <c r="AW7" s="181"/>
      <c r="AX7" s="181"/>
      <c r="AY7" s="181"/>
      <c r="AZ7" s="181"/>
      <c r="BA7" s="181"/>
      <c r="BB7" s="181"/>
      <c r="BC7" s="181"/>
      <c r="BD7" s="181"/>
      <c r="BE7" s="181"/>
    </row>
    <row r="8" spans="1:57" s="11" customFormat="1" ht="15" customHeight="1">
      <c r="A8" s="179"/>
      <c r="B8" s="130"/>
      <c r="M8" s="11" t="str">
        <f>numerector</f>
        <v>Prof. univ. dr. ing. habil. Carol SCHNAKOVSZKY</v>
      </c>
      <c r="R8" s="180"/>
      <c r="S8" s="295" t="s">
        <v>3</v>
      </c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</row>
    <row r="9" spans="1:57" ht="15" customHeight="1">
      <c r="B9" s="16"/>
      <c r="S9" s="295"/>
    </row>
    <row r="10" spans="1:57" ht="15" customHeight="1">
      <c r="B10" s="292" t="s">
        <v>18</v>
      </c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S10" s="232" t="s">
        <v>207</v>
      </c>
    </row>
    <row r="11" spans="1:57" s="71" customFormat="1" ht="15.75">
      <c r="A11" s="67"/>
      <c r="B11" s="292" t="s">
        <v>24</v>
      </c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68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</row>
    <row r="12" spans="1:57" ht="15" customHeight="1" thickBot="1">
      <c r="C12" s="7"/>
      <c r="E12" s="72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>
      <c r="B13" s="286" t="s">
        <v>19</v>
      </c>
      <c r="C13" s="287"/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7"/>
      <c r="O13" s="287"/>
      <c r="P13" s="288"/>
      <c r="AU13" s="60"/>
    </row>
    <row r="14" spans="1:57" s="66" customFormat="1" ht="15" customHeight="1">
      <c r="A14" s="73"/>
      <c r="B14" s="319" t="s">
        <v>0</v>
      </c>
      <c r="C14" s="307" t="s">
        <v>25</v>
      </c>
      <c r="D14" s="307" t="s">
        <v>1</v>
      </c>
      <c r="E14" s="307" t="s">
        <v>3</v>
      </c>
      <c r="F14" s="307" t="s">
        <v>2</v>
      </c>
      <c r="G14" s="307" t="s">
        <v>8</v>
      </c>
      <c r="H14" s="309" t="s">
        <v>9</v>
      </c>
      <c r="I14" s="319" t="s">
        <v>14</v>
      </c>
      <c r="J14" s="307"/>
      <c r="K14" s="307"/>
      <c r="L14" s="313"/>
      <c r="M14" s="312" t="s">
        <v>15</v>
      </c>
      <c r="N14" s="307"/>
      <c r="O14" s="307"/>
      <c r="P14" s="313"/>
      <c r="Q14" s="35"/>
      <c r="R14" s="74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76"/>
      <c r="AW14" s="75"/>
      <c r="AX14" s="75"/>
      <c r="AY14" s="77"/>
      <c r="AZ14" s="77"/>
      <c r="BA14" s="77"/>
      <c r="BB14" s="77"/>
      <c r="BC14" s="77"/>
      <c r="BD14" s="77"/>
      <c r="BE14" s="77"/>
    </row>
    <row r="15" spans="1:57" s="66" customFormat="1" ht="15" customHeight="1" thickBot="1">
      <c r="A15" s="73"/>
      <c r="B15" s="320"/>
      <c r="C15" s="308"/>
      <c r="D15" s="308"/>
      <c r="E15" s="308"/>
      <c r="F15" s="308"/>
      <c r="G15" s="308"/>
      <c r="H15" s="310"/>
      <c r="I15" s="155" t="s">
        <v>4</v>
      </c>
      <c r="J15" s="156" t="s">
        <v>5</v>
      </c>
      <c r="K15" s="156" t="s">
        <v>6</v>
      </c>
      <c r="L15" s="157" t="s">
        <v>7</v>
      </c>
      <c r="M15" s="158" t="s">
        <v>12</v>
      </c>
      <c r="N15" s="156" t="s">
        <v>13</v>
      </c>
      <c r="O15" s="156" t="s">
        <v>10</v>
      </c>
      <c r="P15" s="157" t="s">
        <v>11</v>
      </c>
      <c r="Q15" s="35"/>
      <c r="R15" s="74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78"/>
      <c r="AW15" s="78"/>
      <c r="AX15" s="78"/>
      <c r="AY15" s="77"/>
      <c r="AZ15" s="77"/>
      <c r="BA15" s="77"/>
      <c r="BB15" s="77"/>
      <c r="BC15" s="77"/>
      <c r="BD15" s="77"/>
      <c r="BE15" s="77"/>
    </row>
    <row r="16" spans="1:57" s="32" customFormat="1" ht="15" customHeight="1">
      <c r="A16" s="159"/>
      <c r="B16" s="160" t="e" cm="1" vm="1">
        <f t="array" ref="B16">_xlfn.SEQUENCE(COUNTA(D16:D21))</f>
        <v>#VALUE!</v>
      </c>
      <c r="C16" s="164"/>
      <c r="D16" s="268"/>
      <c r="E16" s="267" t="str">
        <f>IF(D16&lt;&gt;"",CONCATENATE($S$10,1,S16,B16,C16),"")</f>
        <v/>
      </c>
      <c r="F16" s="161"/>
      <c r="G16" s="161"/>
      <c r="H16" s="164"/>
      <c r="I16" s="160"/>
      <c r="J16" s="161"/>
      <c r="K16" s="161"/>
      <c r="L16" s="165"/>
      <c r="M16" s="166" t="str">
        <f>IF(I16&lt;&gt;"",I16*14,"")</f>
        <v/>
      </c>
      <c r="N16" s="167" t="str">
        <f>IF(SUM(J16:L16)&lt;&gt;0,SUM(J16:L16)*14,"")</f>
        <v/>
      </c>
      <c r="O16" s="163" t="str">
        <f>IF(SUM(M16:N16)&lt;&gt;0,SUM(M16:N16),"")</f>
        <v/>
      </c>
      <c r="P16" s="168" t="str">
        <f>IF(G16&lt;&gt;0,G16*25-O16,"")</f>
        <v/>
      </c>
      <c r="R16" s="169"/>
      <c r="S16" s="228" t="e" vm="2">
        <f>IF(B16&lt;=9,"0","")</f>
        <v>#VALUE!</v>
      </c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70"/>
      <c r="AW16" s="170"/>
      <c r="AX16" s="170"/>
      <c r="AY16" s="171"/>
      <c r="AZ16" s="171"/>
      <c r="BA16" s="171"/>
      <c r="BB16" s="171"/>
      <c r="BC16" s="171"/>
      <c r="BD16" s="171"/>
      <c r="BE16" s="171"/>
    </row>
    <row r="17" spans="1:57" s="32" customFormat="1" ht="15" customHeight="1">
      <c r="A17" s="159"/>
      <c r="B17" s="172"/>
      <c r="C17" s="164"/>
      <c r="D17" s="269"/>
      <c r="E17" s="267" t="str">
        <f t="shared" ref="E17:E21" si="0">IF(D17&lt;&gt;"",CONCATENATE($S$10,1,S17,B17,C17),"")</f>
        <v/>
      </c>
      <c r="F17" s="161"/>
      <c r="G17" s="161"/>
      <c r="H17" s="174"/>
      <c r="I17" s="160"/>
      <c r="J17" s="161"/>
      <c r="K17" s="161"/>
      <c r="L17" s="165"/>
      <c r="M17" s="166" t="str">
        <f>IF(I17&lt;&gt;"",I17*14,"")</f>
        <v/>
      </c>
      <c r="N17" s="167" t="str">
        <f t="shared" ref="N17:N21" si="1">IF(SUM(J17:L17)&lt;&gt;0,SUM(J17:L17)*14,"")</f>
        <v/>
      </c>
      <c r="O17" s="163" t="str">
        <f t="shared" ref="O17:O21" si="2">IF(SUM(M17:N17)&lt;&gt;0,SUM(M17:N17),"")</f>
        <v/>
      </c>
      <c r="P17" s="168" t="str">
        <f t="shared" ref="P17:P21" si="3">IF(G17&lt;&gt;0,G17*25-O17,"")</f>
        <v/>
      </c>
      <c r="R17" s="169"/>
      <c r="S17" s="228" t="str">
        <f t="shared" ref="S17:S21" si="4">IF(B17&lt;=9,"0","")</f>
        <v>0</v>
      </c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70"/>
      <c r="AW17" s="170"/>
      <c r="AX17" s="170"/>
      <c r="AY17" s="171"/>
      <c r="AZ17" s="171"/>
      <c r="BA17" s="171"/>
      <c r="BB17" s="171"/>
      <c r="BC17" s="171"/>
      <c r="BD17" s="171"/>
      <c r="BE17" s="171"/>
    </row>
    <row r="18" spans="1:57" s="32" customFormat="1" ht="15" customHeight="1">
      <c r="A18" s="55"/>
      <c r="B18" s="172"/>
      <c r="C18" s="164"/>
      <c r="D18" s="270"/>
      <c r="E18" s="267" t="str">
        <f t="shared" si="0"/>
        <v/>
      </c>
      <c r="F18" s="161"/>
      <c r="G18" s="175"/>
      <c r="H18" s="174"/>
      <c r="I18" s="160"/>
      <c r="J18" s="161"/>
      <c r="K18" s="161"/>
      <c r="L18" s="165"/>
      <c r="M18" s="166" t="str">
        <f>IF(I18&lt;&gt;"",I18*14,"")</f>
        <v/>
      </c>
      <c r="N18" s="167" t="str">
        <f t="shared" si="1"/>
        <v/>
      </c>
      <c r="O18" s="163" t="str">
        <f t="shared" si="2"/>
        <v/>
      </c>
      <c r="P18" s="168" t="str">
        <f t="shared" si="3"/>
        <v/>
      </c>
      <c r="R18" s="55"/>
      <c r="S18" s="228" t="str">
        <f t="shared" si="4"/>
        <v>0</v>
      </c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76"/>
      <c r="AW18" s="176"/>
      <c r="AX18" s="176"/>
      <c r="AY18" s="171"/>
      <c r="AZ18" s="171"/>
      <c r="BA18" s="171"/>
      <c r="BB18" s="171"/>
      <c r="BC18" s="171"/>
      <c r="BD18" s="171"/>
      <c r="BE18" s="171"/>
    </row>
    <row r="19" spans="1:57" s="32" customFormat="1" ht="15" customHeight="1">
      <c r="A19" s="159"/>
      <c r="B19" s="172"/>
      <c r="C19" s="164"/>
      <c r="D19" s="269"/>
      <c r="E19" s="267" t="str">
        <f t="shared" ref="E19:E20" si="5">IF(D19&lt;&gt;"",CONCATENATE($S$10,1,S19,B19,C19),"")</f>
        <v/>
      </c>
      <c r="F19" s="161"/>
      <c r="G19" s="161"/>
      <c r="H19" s="174"/>
      <c r="I19" s="160"/>
      <c r="J19" s="161"/>
      <c r="K19" s="161"/>
      <c r="L19" s="165"/>
      <c r="M19" s="166" t="str">
        <f>IF(I19&lt;&gt;"",I19*14,"")</f>
        <v/>
      </c>
      <c r="N19" s="167" t="str">
        <f t="shared" ref="N19:N20" si="6">IF(SUM(J19:L19)&lt;&gt;0,SUM(J19:L19)*14,"")</f>
        <v/>
      </c>
      <c r="O19" s="163" t="str">
        <f t="shared" ref="O19:O20" si="7">IF(SUM(M19:N19)&lt;&gt;0,SUM(M19:N19),"")</f>
        <v/>
      </c>
      <c r="P19" s="168" t="str">
        <f t="shared" ref="P19:P20" si="8">IF(G19&lt;&gt;0,G19*25-O19,"")</f>
        <v/>
      </c>
      <c r="R19" s="169"/>
      <c r="S19" s="228" t="str">
        <f t="shared" ref="S19:S20" si="9">IF(B19&lt;=9,"0","")</f>
        <v>0</v>
      </c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70"/>
      <c r="AW19" s="170"/>
      <c r="AX19" s="170"/>
      <c r="AY19" s="171"/>
      <c r="AZ19" s="171"/>
      <c r="BA19" s="171"/>
      <c r="BB19" s="171"/>
      <c r="BC19" s="171"/>
      <c r="BD19" s="171"/>
      <c r="BE19" s="171"/>
    </row>
    <row r="20" spans="1:57" s="32" customFormat="1" ht="15" customHeight="1">
      <c r="A20" s="55"/>
      <c r="B20" s="172"/>
      <c r="C20" s="164"/>
      <c r="D20" s="270"/>
      <c r="E20" s="267" t="str">
        <f t="shared" si="5"/>
        <v/>
      </c>
      <c r="F20" s="161"/>
      <c r="G20" s="175"/>
      <c r="H20" s="174"/>
      <c r="I20" s="160"/>
      <c r="J20" s="161"/>
      <c r="K20" s="161"/>
      <c r="L20" s="165"/>
      <c r="M20" s="166" t="str">
        <f>IF(I20&lt;&gt;"",I20*14,"")</f>
        <v/>
      </c>
      <c r="N20" s="167" t="str">
        <f t="shared" si="6"/>
        <v/>
      </c>
      <c r="O20" s="163" t="str">
        <f t="shared" si="7"/>
        <v/>
      </c>
      <c r="P20" s="168" t="str">
        <f t="shared" si="8"/>
        <v/>
      </c>
      <c r="R20" s="55"/>
      <c r="S20" s="228" t="str">
        <f t="shared" si="9"/>
        <v>0</v>
      </c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76"/>
      <c r="AW20" s="176"/>
      <c r="AX20" s="176"/>
      <c r="AY20" s="171"/>
      <c r="AZ20" s="171"/>
      <c r="BA20" s="171"/>
      <c r="BB20" s="171"/>
      <c r="BC20" s="171"/>
      <c r="BD20" s="171"/>
      <c r="BE20" s="171"/>
    </row>
    <row r="21" spans="1:57" s="32" customFormat="1" ht="15" customHeight="1" thickBot="1">
      <c r="A21" s="55"/>
      <c r="B21" s="172"/>
      <c r="C21" s="164"/>
      <c r="D21" s="271"/>
      <c r="E21" s="267" t="str">
        <f t="shared" si="0"/>
        <v/>
      </c>
      <c r="F21" s="161"/>
      <c r="G21" s="175"/>
      <c r="H21" s="174"/>
      <c r="I21" s="160"/>
      <c r="J21" s="161"/>
      <c r="K21" s="161"/>
      <c r="L21" s="165"/>
      <c r="M21" s="166" t="str">
        <f t="shared" ref="M21" si="10">IF(I21&lt;&gt;"",I21*14,"")</f>
        <v/>
      </c>
      <c r="N21" s="167" t="str">
        <f t="shared" si="1"/>
        <v/>
      </c>
      <c r="O21" s="163" t="str">
        <f t="shared" si="2"/>
        <v/>
      </c>
      <c r="P21" s="168" t="str">
        <f t="shared" si="3"/>
        <v/>
      </c>
      <c r="R21" s="55"/>
      <c r="S21" s="228" t="str">
        <f t="shared" si="4"/>
        <v>0</v>
      </c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76"/>
      <c r="AW21" s="176"/>
      <c r="AX21" s="176"/>
      <c r="AY21" s="171"/>
      <c r="AZ21" s="171"/>
      <c r="BA21" s="171"/>
      <c r="BB21" s="171"/>
      <c r="BC21" s="171"/>
      <c r="BD21" s="171"/>
      <c r="BE21" s="171"/>
    </row>
    <row r="22" spans="1:57" s="32" customFormat="1" ht="15" customHeight="1" thickBot="1">
      <c r="A22" s="159"/>
      <c r="B22" s="280" t="s">
        <v>67</v>
      </c>
      <c r="C22" s="315"/>
      <c r="D22" s="315"/>
      <c r="E22" s="315"/>
      <c r="F22" s="316"/>
      <c r="G22" s="302">
        <f>SUMIF($F16:$F21,"&lt;&gt;DFA",G16:G21)</f>
        <v>0</v>
      </c>
      <c r="H22" s="300" t="str">
        <f>CONCATENATE(TEXT(COUNTIFS(F16:F21,"&lt;&gt;DFA",H16:H21,"E"),0),"E, ",TEXT(COUNTIFS(F16:F21,"&lt;&gt;DFA",H16:H21,"C"),0),"C, ",TEXT(COUNTIFS(F16:F21,"&lt;&gt;DFA",H16:H21,"V"),0),"V")</f>
        <v>0E, 0C, 0V</v>
      </c>
      <c r="I22" s="182">
        <f t="shared" ref="I22:P22" si="11">SUMIF($F16:$F21,"&lt;&gt;DFA",I16:I21)</f>
        <v>0</v>
      </c>
      <c r="J22" s="183">
        <f t="shared" si="11"/>
        <v>0</v>
      </c>
      <c r="K22" s="183">
        <f t="shared" si="11"/>
        <v>0</v>
      </c>
      <c r="L22" s="184">
        <f t="shared" si="11"/>
        <v>0</v>
      </c>
      <c r="M22" s="185">
        <f t="shared" si="11"/>
        <v>0</v>
      </c>
      <c r="N22" s="185">
        <f t="shared" si="11"/>
        <v>0</v>
      </c>
      <c r="O22" s="183">
        <f t="shared" si="11"/>
        <v>0</v>
      </c>
      <c r="P22" s="184">
        <f t="shared" si="11"/>
        <v>0</v>
      </c>
      <c r="R22" s="169"/>
      <c r="S22" s="22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69"/>
      <c r="AU22" s="170"/>
      <c r="AV22" s="177"/>
      <c r="AW22" s="177"/>
      <c r="AX22" s="177"/>
      <c r="AY22" s="171"/>
      <c r="AZ22" s="171"/>
      <c r="BA22" s="171"/>
      <c r="BB22" s="171"/>
      <c r="BC22" s="171"/>
      <c r="BD22" s="171"/>
      <c r="BE22" s="171"/>
    </row>
    <row r="23" spans="1:57" s="32" customFormat="1" ht="15" customHeight="1" thickBot="1">
      <c r="A23" s="159"/>
      <c r="B23" s="281"/>
      <c r="C23" s="317"/>
      <c r="D23" s="317"/>
      <c r="E23" s="317"/>
      <c r="F23" s="318"/>
      <c r="G23" s="303">
        <f>SUMIF($F17:$F22,"&lt;&gt;DFA",G17:G22)</f>
        <v>0</v>
      </c>
      <c r="H23" s="301"/>
      <c r="I23" s="304">
        <f>SUM(I22:L22)</f>
        <v>0</v>
      </c>
      <c r="J23" s="305"/>
      <c r="K23" s="305"/>
      <c r="L23" s="306"/>
      <c r="M23" s="296">
        <f>SUM(M22:N22)</f>
        <v>0</v>
      </c>
      <c r="N23" s="297"/>
      <c r="O23" s="304">
        <f>SUM(O22:P22)</f>
        <v>0</v>
      </c>
      <c r="P23" s="306"/>
      <c r="R23" s="169"/>
      <c r="S23" s="228"/>
      <c r="T23" s="169"/>
      <c r="U23" s="178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70"/>
      <c r="AV23" s="170"/>
      <c r="AW23" s="170"/>
      <c r="AX23" s="170"/>
      <c r="AY23" s="171"/>
      <c r="AZ23" s="171"/>
      <c r="BA23" s="171"/>
      <c r="BB23" s="171"/>
      <c r="BC23" s="171"/>
      <c r="BD23" s="171"/>
      <c r="BE23" s="171"/>
    </row>
    <row r="24" spans="1:57" ht="15" customHeight="1" thickBot="1">
      <c r="B24" s="286" t="s">
        <v>20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8"/>
      <c r="S24" s="228"/>
      <c r="AU24" s="79"/>
      <c r="AV24" s="79"/>
      <c r="AW24" s="79"/>
      <c r="AX24" s="79"/>
      <c r="AY24" s="80"/>
      <c r="AZ24" s="80"/>
      <c r="BA24" s="80"/>
      <c r="BB24" s="80"/>
      <c r="BC24" s="80"/>
      <c r="BD24" s="80"/>
      <c r="BE24" s="80"/>
    </row>
    <row r="25" spans="1:57" s="32" customFormat="1" ht="15" customHeight="1">
      <c r="A25" s="159"/>
      <c r="B25" s="160" t="e" cm="1" vm="1">
        <f t="array" ref="B25">_xlfn.SEQUENCE(COUNTA(D25:D30))</f>
        <v>#VALUE!</v>
      </c>
      <c r="C25" s="164"/>
      <c r="D25" s="268"/>
      <c r="E25" s="267" t="str">
        <f>IF(D25&lt;&gt;"",CONCATENATE($S$10,2,S25,B25,C25),"")</f>
        <v/>
      </c>
      <c r="F25" s="161"/>
      <c r="G25" s="161"/>
      <c r="H25" s="164"/>
      <c r="I25" s="160"/>
      <c r="J25" s="161"/>
      <c r="K25" s="161"/>
      <c r="L25" s="165"/>
      <c r="M25" s="166" t="str">
        <f>IF(I25&lt;&gt;"",I25*14,"")</f>
        <v/>
      </c>
      <c r="N25" s="167" t="str">
        <f>IF(SUM(J25:L25)&lt;&gt;0,SUM(J25:L25)*14,"")</f>
        <v/>
      </c>
      <c r="O25" s="163" t="str">
        <f>IF(SUM(M25:N25)&lt;&gt;0,SUM(M25:N25),"")</f>
        <v/>
      </c>
      <c r="P25" s="168" t="str">
        <f>IF(G25&lt;&gt;0,G25*25-O25,"")</f>
        <v/>
      </c>
      <c r="R25" s="169"/>
      <c r="S25" s="228" t="e" vm="2">
        <f>IF(B25&lt;=9,"0","")</f>
        <v>#VALUE!</v>
      </c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70"/>
      <c r="AV25" s="170"/>
      <c r="AW25" s="170"/>
      <c r="AX25" s="170"/>
      <c r="AY25" s="171"/>
      <c r="AZ25" s="171"/>
      <c r="BA25" s="171"/>
      <c r="BB25" s="171"/>
      <c r="BC25" s="171"/>
      <c r="BD25" s="171"/>
      <c r="BE25" s="171"/>
    </row>
    <row r="26" spans="1:57" s="32" customFormat="1" ht="15" customHeight="1">
      <c r="A26" s="55"/>
      <c r="B26" s="172"/>
      <c r="C26" s="164"/>
      <c r="D26" s="272"/>
      <c r="E26" s="267" t="str">
        <f t="shared" ref="E26:E30" si="12">IF(D26&lt;&gt;"",CONCATENATE($S$10,2,S26,B26,C26),"")</f>
        <v/>
      </c>
      <c r="F26" s="161"/>
      <c r="G26" s="175"/>
      <c r="H26" s="164"/>
      <c r="I26" s="160"/>
      <c r="J26" s="161"/>
      <c r="K26" s="161"/>
      <c r="L26" s="165"/>
      <c r="M26" s="166" t="str">
        <f t="shared" ref="M26:M30" si="13">IF(I26&lt;&gt;"",I26*14,"")</f>
        <v/>
      </c>
      <c r="N26" s="167" t="str">
        <f t="shared" ref="N26:N30" si="14">IF(SUM(J26:L26)&lt;&gt;0,SUM(J26:L26)*14,"")</f>
        <v/>
      </c>
      <c r="O26" s="163" t="str">
        <f t="shared" ref="O26:O30" si="15">IF(SUM(M26:N26)&lt;&gt;0,SUM(M26:N26),"")</f>
        <v/>
      </c>
      <c r="P26" s="168" t="str">
        <f t="shared" ref="P26:P30" si="16">IF(G26&lt;&gt;0,G26*25-O26,"")</f>
        <v/>
      </c>
      <c r="R26" s="55"/>
      <c r="S26" s="228" t="str">
        <f t="shared" ref="S26:S30" si="17">IF(B26&lt;=9,"0","")</f>
        <v>0</v>
      </c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171"/>
      <c r="AZ26" s="171"/>
      <c r="BA26" s="171"/>
      <c r="BB26" s="171"/>
      <c r="BC26" s="171"/>
      <c r="BD26" s="171"/>
      <c r="BE26" s="171"/>
    </row>
    <row r="27" spans="1:57" s="32" customFormat="1" ht="15" customHeight="1">
      <c r="A27" s="55"/>
      <c r="B27" s="172"/>
      <c r="C27" s="164"/>
      <c r="D27" s="272"/>
      <c r="E27" s="267" t="str">
        <f t="shared" ref="E27" si="18">IF(D27&lt;&gt;"",CONCATENATE($S$10,2,S27,B27,C27),"")</f>
        <v/>
      </c>
      <c r="F27" s="161"/>
      <c r="G27" s="175"/>
      <c r="H27" s="164"/>
      <c r="I27" s="160"/>
      <c r="J27" s="161"/>
      <c r="K27" s="161"/>
      <c r="L27" s="165"/>
      <c r="M27" s="166" t="str">
        <f t="shared" ref="M27" si="19">IF(I27&lt;&gt;"",I27*14,"")</f>
        <v/>
      </c>
      <c r="N27" s="167" t="str">
        <f t="shared" ref="N27" si="20">IF(SUM(J27:L27)&lt;&gt;0,SUM(J27:L27)*14,"")</f>
        <v/>
      </c>
      <c r="O27" s="163" t="str">
        <f t="shared" ref="O27" si="21">IF(SUM(M27:N27)&lt;&gt;0,SUM(M27:N27),"")</f>
        <v/>
      </c>
      <c r="P27" s="168" t="str">
        <f t="shared" ref="P27" si="22">IF(G27&lt;&gt;0,G27*25-O27,"")</f>
        <v/>
      </c>
      <c r="R27" s="55"/>
      <c r="S27" s="228" t="str">
        <f t="shared" ref="S27" si="23">IF(B27&lt;=9,"0","")</f>
        <v>0</v>
      </c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171"/>
      <c r="AZ27" s="171"/>
      <c r="BA27" s="171"/>
      <c r="BB27" s="171"/>
      <c r="BC27" s="171"/>
      <c r="BD27" s="171"/>
      <c r="BE27" s="171"/>
    </row>
    <row r="28" spans="1:57" s="32" customFormat="1" ht="15" customHeight="1">
      <c r="A28" s="55"/>
      <c r="B28" s="172"/>
      <c r="C28" s="164"/>
      <c r="D28" s="272"/>
      <c r="E28" s="267" t="str">
        <f t="shared" ref="E28" si="24">IF(D28&lt;&gt;"",CONCATENATE($S$10,2,S28,B28,C28),"")</f>
        <v/>
      </c>
      <c r="F28" s="161"/>
      <c r="G28" s="175"/>
      <c r="H28" s="164"/>
      <c r="I28" s="160"/>
      <c r="J28" s="161"/>
      <c r="K28" s="161"/>
      <c r="L28" s="165"/>
      <c r="M28" s="166" t="str">
        <f t="shared" ref="M28" si="25">IF(I28&lt;&gt;"",I28*14,"")</f>
        <v/>
      </c>
      <c r="N28" s="167" t="str">
        <f t="shared" ref="N28" si="26">IF(SUM(J28:L28)&lt;&gt;0,SUM(J28:L28)*14,"")</f>
        <v/>
      </c>
      <c r="O28" s="163" t="str">
        <f t="shared" ref="O28" si="27">IF(SUM(M28:N28)&lt;&gt;0,SUM(M28:N28),"")</f>
        <v/>
      </c>
      <c r="P28" s="168" t="str">
        <f t="shared" ref="P28" si="28">IF(G28&lt;&gt;0,G28*25-O28,"")</f>
        <v/>
      </c>
      <c r="R28" s="55"/>
      <c r="S28" s="228" t="str">
        <f t="shared" ref="S28" si="29">IF(B28&lt;=9,"0","")</f>
        <v>0</v>
      </c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171"/>
      <c r="AZ28" s="171"/>
      <c r="BA28" s="171"/>
      <c r="BB28" s="171"/>
      <c r="BC28" s="171"/>
      <c r="BD28" s="171"/>
      <c r="BE28" s="171"/>
    </row>
    <row r="29" spans="1:57" s="32" customFormat="1" ht="15" customHeight="1">
      <c r="A29" s="159"/>
      <c r="B29" s="172"/>
      <c r="C29" s="164"/>
      <c r="D29" s="272"/>
      <c r="E29" s="267" t="str">
        <f t="shared" si="12"/>
        <v/>
      </c>
      <c r="F29" s="161"/>
      <c r="G29" s="175"/>
      <c r="H29" s="164"/>
      <c r="I29" s="160"/>
      <c r="J29" s="161"/>
      <c r="K29" s="161"/>
      <c r="L29" s="165"/>
      <c r="M29" s="166" t="str">
        <f t="shared" si="13"/>
        <v/>
      </c>
      <c r="N29" s="167" t="str">
        <f t="shared" si="14"/>
        <v/>
      </c>
      <c r="O29" s="163" t="str">
        <f t="shared" si="15"/>
        <v/>
      </c>
      <c r="P29" s="168" t="str">
        <f t="shared" si="16"/>
        <v/>
      </c>
      <c r="R29" s="169"/>
      <c r="S29" s="228" t="str">
        <f t="shared" si="17"/>
        <v>0</v>
      </c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70"/>
      <c r="AV29" s="170"/>
      <c r="AW29" s="170"/>
      <c r="AX29" s="170"/>
      <c r="AY29" s="171"/>
      <c r="AZ29" s="171"/>
      <c r="BA29" s="171"/>
      <c r="BB29" s="171"/>
      <c r="BC29" s="171"/>
      <c r="BD29" s="171"/>
      <c r="BE29" s="171"/>
    </row>
    <row r="30" spans="1:57" s="32" customFormat="1" ht="15" customHeight="1" thickBot="1">
      <c r="A30" s="159"/>
      <c r="B30" s="172"/>
      <c r="C30" s="164"/>
      <c r="D30" s="273"/>
      <c r="E30" s="267" t="str">
        <f t="shared" si="12"/>
        <v/>
      </c>
      <c r="F30" s="161"/>
      <c r="G30" s="175"/>
      <c r="H30" s="164"/>
      <c r="I30" s="160"/>
      <c r="J30" s="161"/>
      <c r="K30" s="161"/>
      <c r="L30" s="165"/>
      <c r="M30" s="166" t="str">
        <f t="shared" si="13"/>
        <v/>
      </c>
      <c r="N30" s="167" t="str">
        <f t="shared" si="14"/>
        <v/>
      </c>
      <c r="O30" s="163" t="str">
        <f t="shared" si="15"/>
        <v/>
      </c>
      <c r="P30" s="168" t="str">
        <f t="shared" si="16"/>
        <v/>
      </c>
      <c r="R30" s="169"/>
      <c r="S30" s="228" t="str">
        <f t="shared" si="17"/>
        <v>0</v>
      </c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69"/>
      <c r="AL30" s="169"/>
      <c r="AM30" s="169"/>
      <c r="AN30" s="169"/>
      <c r="AO30" s="169"/>
      <c r="AP30" s="169"/>
      <c r="AQ30" s="169"/>
      <c r="AR30" s="169"/>
      <c r="AS30" s="169"/>
      <c r="AT30" s="169"/>
      <c r="AU30" s="170"/>
      <c r="AV30" s="170"/>
      <c r="AW30" s="170"/>
      <c r="AX30" s="170"/>
      <c r="AY30" s="171"/>
      <c r="AZ30" s="171"/>
      <c r="BA30" s="171"/>
      <c r="BB30" s="171"/>
      <c r="BC30" s="171"/>
      <c r="BD30" s="171"/>
      <c r="BE30" s="171"/>
    </row>
    <row r="31" spans="1:57" s="32" customFormat="1" ht="15" customHeight="1" thickBot="1">
      <c r="A31" s="159"/>
      <c r="B31" s="280" t="s">
        <v>67</v>
      </c>
      <c r="C31" s="315"/>
      <c r="D31" s="315"/>
      <c r="E31" s="315"/>
      <c r="F31" s="316"/>
      <c r="G31" s="302">
        <f>SUMIF($F25:$F30,"&lt;&gt;DFA",G25:G30)</f>
        <v>0</v>
      </c>
      <c r="H31" s="300" t="str">
        <f>CONCATENATE(TEXT(COUNTIFS(F25:F30,"&lt;&gt;DFA",H25:H30,"E"),0),"E, ",TEXT(COUNTIFS(F25:F30,"&lt;&gt;DFA",H25:H30,"C"),0),"C, ",TEXT(COUNTIFS(F25:F30,"&lt;&gt;DFA",H25:H30,"V"),0),"V")</f>
        <v>0E, 0C, 0V</v>
      </c>
      <c r="I31" s="182">
        <f t="shared" ref="I31:P31" si="30">SUMIF($F25:$F30,"&lt;&gt;DFA",I25:I30)</f>
        <v>0</v>
      </c>
      <c r="J31" s="183">
        <f t="shared" si="30"/>
        <v>0</v>
      </c>
      <c r="K31" s="183">
        <f t="shared" si="30"/>
        <v>0</v>
      </c>
      <c r="L31" s="184">
        <f t="shared" si="30"/>
        <v>0</v>
      </c>
      <c r="M31" s="185">
        <f t="shared" si="30"/>
        <v>0</v>
      </c>
      <c r="N31" s="183">
        <f t="shared" si="30"/>
        <v>0</v>
      </c>
      <c r="O31" s="183">
        <f t="shared" si="30"/>
        <v>0</v>
      </c>
      <c r="P31" s="184">
        <f t="shared" si="30"/>
        <v>0</v>
      </c>
      <c r="R31" s="169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69"/>
      <c r="AU31" s="170"/>
      <c r="AV31" s="177"/>
      <c r="AW31" s="177"/>
      <c r="AX31" s="177"/>
      <c r="AY31" s="171"/>
      <c r="AZ31" s="171"/>
      <c r="BA31" s="171"/>
      <c r="BB31" s="171"/>
      <c r="BC31" s="171"/>
      <c r="BD31" s="171"/>
      <c r="BE31" s="171"/>
    </row>
    <row r="32" spans="1:57" s="32" customFormat="1" ht="15" customHeight="1" thickBot="1">
      <c r="A32" s="159"/>
      <c r="B32" s="281"/>
      <c r="C32" s="317"/>
      <c r="D32" s="317"/>
      <c r="E32" s="317"/>
      <c r="F32" s="318"/>
      <c r="G32" s="303">
        <f>SUMIF($F26:$F31,"&lt;&gt;DFA",G26:G31)</f>
        <v>0</v>
      </c>
      <c r="H32" s="301"/>
      <c r="I32" s="304">
        <f>SUM(I31:L31)</f>
        <v>0</v>
      </c>
      <c r="J32" s="305"/>
      <c r="K32" s="305"/>
      <c r="L32" s="306"/>
      <c r="M32" s="298">
        <f>SUM(M31:N31)</f>
        <v>0</v>
      </c>
      <c r="N32" s="299"/>
      <c r="O32" s="304">
        <f>SUM(O31:P31)</f>
        <v>0</v>
      </c>
      <c r="P32" s="306"/>
      <c r="R32" s="169"/>
      <c r="S32" s="169"/>
      <c r="T32" s="169"/>
      <c r="U32" s="178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70"/>
      <c r="AV32" s="170"/>
      <c r="AW32" s="170"/>
      <c r="AX32" s="170"/>
      <c r="AY32" s="171"/>
      <c r="AZ32" s="171"/>
      <c r="BA32" s="171"/>
      <c r="BB32" s="171"/>
      <c r="BC32" s="171"/>
      <c r="BD32" s="171"/>
      <c r="BE32" s="171"/>
    </row>
    <row r="33" spans="2:57" ht="15" customHeight="1" thickBot="1">
      <c r="B33" s="280" t="s">
        <v>68</v>
      </c>
      <c r="C33" s="315"/>
      <c r="D33" s="315"/>
      <c r="E33" s="315"/>
      <c r="F33" s="316"/>
      <c r="G33" s="302">
        <f>G22+G31</f>
        <v>0</v>
      </c>
      <c r="H33" s="300" t="str">
        <f>CONCATENATE(TEXT(COUNTIFS(F16:F21,"&lt;&gt;DFA",H16:H21,"E")+COUNTIFS(F25:F30,"&lt;&gt;DFA",H25:H30,"E"),0),"E, ",TEXT(COUNTIFS(F16:F21,"&lt;&gt;DFA",H16:H21,"C")+COUNTIFS(F25:F30,"&lt;&gt;DFA",H25:H30,"C"),0),"C, ",TEXT(COUNTIFS(F16:F21,"&lt;&gt;DFA",H16:H21,"V")+COUNTIFS(F25:F30,"&lt;&gt;DFA",H25:H30,"V"),0),"V")</f>
        <v>0E, 0C, 0V</v>
      </c>
      <c r="I33" s="182">
        <f t="shared" ref="I33:P33" si="31">I22+I31</f>
        <v>0</v>
      </c>
      <c r="J33" s="182">
        <f t="shared" si="31"/>
        <v>0</v>
      </c>
      <c r="K33" s="182">
        <f t="shared" si="31"/>
        <v>0</v>
      </c>
      <c r="L33" s="187">
        <f t="shared" si="31"/>
        <v>0</v>
      </c>
      <c r="M33" s="188">
        <f t="shared" si="31"/>
        <v>0</v>
      </c>
      <c r="N33" s="186">
        <f t="shared" si="31"/>
        <v>0</v>
      </c>
      <c r="O33" s="182">
        <f t="shared" si="31"/>
        <v>0</v>
      </c>
      <c r="P33" s="184">
        <f t="shared" si="31"/>
        <v>0</v>
      </c>
      <c r="AU33" s="79"/>
      <c r="AV33" s="84"/>
      <c r="AW33" s="84"/>
      <c r="AX33" s="84"/>
      <c r="AY33" s="80"/>
      <c r="AZ33" s="80"/>
      <c r="BA33" s="80"/>
      <c r="BB33" s="80"/>
      <c r="BC33" s="80"/>
      <c r="BD33" s="80"/>
      <c r="BE33" s="80"/>
    </row>
    <row r="34" spans="2:57" ht="15" customHeight="1" thickBot="1">
      <c r="B34" s="281"/>
      <c r="C34" s="317"/>
      <c r="D34" s="317"/>
      <c r="E34" s="317"/>
      <c r="F34" s="318"/>
      <c r="G34" s="303"/>
      <c r="H34" s="301"/>
      <c r="I34" s="281">
        <f>I23+I32</f>
        <v>0</v>
      </c>
      <c r="J34" s="317"/>
      <c r="K34" s="317"/>
      <c r="L34" s="318"/>
      <c r="M34" s="296">
        <f>SUM(M32,M23)</f>
        <v>0</v>
      </c>
      <c r="N34" s="297"/>
      <c r="O34" s="281">
        <f>O23+O32</f>
        <v>0</v>
      </c>
      <c r="P34" s="318"/>
      <c r="AY34" s="80"/>
      <c r="AZ34" s="80"/>
      <c r="BA34" s="80"/>
      <c r="BB34" s="80"/>
      <c r="BC34" s="80"/>
      <c r="BD34" s="80"/>
      <c r="BE34" s="80"/>
    </row>
    <row r="35" spans="2:57" ht="15" customHeight="1">
      <c r="H35" s="85"/>
      <c r="AY35" s="80"/>
      <c r="AZ35" s="80"/>
      <c r="BA35" s="80"/>
      <c r="BB35" s="80"/>
      <c r="BC35" s="80"/>
      <c r="BD35" s="80"/>
      <c r="BE35" s="80"/>
    </row>
    <row r="36" spans="2:57" ht="15" customHeight="1">
      <c r="H36" s="86" t="s">
        <v>9</v>
      </c>
      <c r="I36" s="25" t="s">
        <v>26</v>
      </c>
      <c r="J36" s="25"/>
      <c r="K36" s="25"/>
      <c r="L36" s="25"/>
      <c r="M36" s="25"/>
      <c r="N36" s="25"/>
      <c r="AY36" s="80"/>
      <c r="AZ36" s="80"/>
      <c r="BA36" s="80"/>
      <c r="BB36" s="80"/>
      <c r="BC36" s="80"/>
      <c r="BD36" s="80"/>
      <c r="BE36" s="80"/>
    </row>
    <row r="37" spans="2:57" ht="15" customHeight="1">
      <c r="B37" s="314"/>
      <c r="C37" s="314"/>
      <c r="D37" s="314"/>
      <c r="E37" s="314"/>
      <c r="H37" s="86" t="s">
        <v>4</v>
      </c>
      <c r="I37" s="25" t="s">
        <v>27</v>
      </c>
      <c r="J37" s="25"/>
      <c r="K37" s="25"/>
      <c r="L37" s="25"/>
      <c r="M37" s="25"/>
      <c r="N37" s="25"/>
      <c r="AY37" s="80"/>
      <c r="AZ37" s="80"/>
      <c r="BA37" s="80"/>
      <c r="BB37" s="80"/>
      <c r="BC37" s="80"/>
      <c r="BD37" s="80"/>
      <c r="BE37" s="80"/>
    </row>
    <row r="38" spans="2:57" ht="15" customHeight="1">
      <c r="B38" s="314"/>
      <c r="C38" s="314"/>
      <c r="D38" s="314"/>
      <c r="E38" s="314"/>
      <c r="H38" s="86" t="s">
        <v>5</v>
      </c>
      <c r="I38" s="25" t="s">
        <v>28</v>
      </c>
      <c r="J38" s="25"/>
      <c r="K38" s="25"/>
      <c r="L38" s="25"/>
      <c r="M38" s="25"/>
      <c r="N38" s="25"/>
      <c r="AY38" s="80"/>
      <c r="AZ38" s="80"/>
      <c r="BA38" s="80"/>
      <c r="BB38" s="80"/>
      <c r="BC38" s="80"/>
      <c r="BD38" s="80"/>
      <c r="BE38" s="80"/>
    </row>
    <row r="39" spans="2:57" ht="15" customHeight="1">
      <c r="B39" s="32"/>
      <c r="C39" s="235"/>
      <c r="D39" s="219"/>
      <c r="E39" s="32"/>
      <c r="H39" s="86" t="s">
        <v>6</v>
      </c>
      <c r="I39" s="25" t="s">
        <v>29</v>
      </c>
      <c r="J39" s="25"/>
      <c r="K39" s="25"/>
      <c r="L39" s="25"/>
      <c r="M39" s="25"/>
      <c r="N39" s="25"/>
      <c r="AY39" s="80"/>
      <c r="AZ39" s="80"/>
      <c r="BA39" s="80"/>
      <c r="BB39" s="80"/>
      <c r="BC39" s="80"/>
      <c r="BD39" s="80"/>
      <c r="BE39" s="80"/>
    </row>
    <row r="40" spans="2:57" ht="15" customHeight="1">
      <c r="B40" s="32"/>
      <c r="C40" s="235"/>
      <c r="D40" s="219"/>
      <c r="E40" s="32"/>
      <c r="H40" s="86" t="s">
        <v>7</v>
      </c>
      <c r="I40" s="25" t="s">
        <v>30</v>
      </c>
      <c r="J40" s="25"/>
      <c r="K40" s="25"/>
      <c r="L40" s="25"/>
      <c r="M40" s="25"/>
      <c r="N40" s="25"/>
      <c r="AY40" s="80"/>
      <c r="AZ40" s="80"/>
      <c r="BA40" s="80"/>
      <c r="BB40" s="80"/>
      <c r="BC40" s="80"/>
      <c r="BD40" s="80"/>
      <c r="BE40" s="80"/>
    </row>
    <row r="41" spans="2:57" ht="15" customHeight="1">
      <c r="B41" s="32"/>
      <c r="C41" s="235"/>
      <c r="D41" s="219"/>
      <c r="E41" s="33"/>
      <c r="L41" s="25"/>
      <c r="M41" s="25"/>
      <c r="N41" s="25"/>
    </row>
    <row r="42" spans="2:57" ht="15" customHeight="1">
      <c r="B42" s="32"/>
      <c r="C42" s="235"/>
      <c r="D42" s="219"/>
      <c r="E42" s="33"/>
      <c r="H42" s="86" t="s">
        <v>12</v>
      </c>
      <c r="I42" s="25" t="s">
        <v>31</v>
      </c>
      <c r="J42" s="25"/>
      <c r="K42" s="25"/>
      <c r="L42" s="25"/>
      <c r="M42" s="25"/>
      <c r="N42" s="25"/>
    </row>
    <row r="43" spans="2:57" ht="15" customHeight="1">
      <c r="B43" s="32"/>
      <c r="C43" s="235"/>
      <c r="D43" s="219"/>
      <c r="E43" s="33"/>
      <c r="H43" s="86" t="s">
        <v>13</v>
      </c>
      <c r="I43" s="25" t="s">
        <v>32</v>
      </c>
      <c r="J43" s="25"/>
      <c r="K43" s="25"/>
      <c r="L43" s="25"/>
      <c r="M43" s="25"/>
      <c r="N43" s="25"/>
    </row>
    <row r="44" spans="2:57" ht="15" customHeight="1">
      <c r="B44" s="32"/>
      <c r="C44" s="235"/>
      <c r="D44" s="219"/>
      <c r="E44" s="33"/>
      <c r="H44" s="86" t="s">
        <v>10</v>
      </c>
      <c r="I44" s="25" t="s">
        <v>33</v>
      </c>
      <c r="J44" s="25"/>
      <c r="K44" s="25"/>
      <c r="L44" s="25"/>
      <c r="M44" s="25"/>
      <c r="N44" s="25"/>
    </row>
    <row r="45" spans="2:57" ht="15" customHeight="1">
      <c r="B45" s="32"/>
      <c r="C45" s="235"/>
      <c r="D45" s="219"/>
      <c r="E45" s="33"/>
      <c r="H45" s="86" t="s">
        <v>11</v>
      </c>
      <c r="I45" s="25" t="s">
        <v>34</v>
      </c>
      <c r="J45" s="25"/>
      <c r="K45" s="25"/>
      <c r="L45" s="25"/>
      <c r="M45" s="25"/>
      <c r="N45" s="25"/>
    </row>
    <row r="46" spans="2:57" ht="15" customHeight="1">
      <c r="B46" s="32"/>
      <c r="C46" s="235"/>
      <c r="D46" s="219"/>
      <c r="E46" s="33"/>
      <c r="H46" s="86"/>
      <c r="I46" s="25"/>
      <c r="J46" s="25"/>
      <c r="K46" s="25"/>
      <c r="L46" s="25"/>
      <c r="M46" s="25"/>
      <c r="N46" s="25"/>
    </row>
    <row r="47" spans="2:57" ht="15" customHeight="1">
      <c r="B47" s="32"/>
      <c r="C47" s="235"/>
      <c r="D47" s="219"/>
      <c r="E47" s="33"/>
      <c r="H47" s="7"/>
      <c r="J47" s="25"/>
      <c r="K47" s="25"/>
      <c r="L47" s="25"/>
      <c r="M47" s="25"/>
      <c r="N47" s="25"/>
    </row>
    <row r="48" spans="2:57" ht="15" customHeight="1">
      <c r="B48" s="32"/>
      <c r="C48" s="235"/>
      <c r="D48" s="219"/>
      <c r="E48" s="33"/>
      <c r="H48" s="86" t="s">
        <v>21</v>
      </c>
      <c r="I48" s="25" t="s">
        <v>35</v>
      </c>
      <c r="J48" s="25"/>
      <c r="K48" s="25"/>
      <c r="L48" s="25"/>
      <c r="M48" s="25"/>
      <c r="N48" s="25"/>
    </row>
    <row r="49" spans="1:57" ht="15" customHeight="1">
      <c r="B49" s="32"/>
      <c r="C49" s="235"/>
      <c r="D49" s="219"/>
      <c r="E49" s="33"/>
      <c r="H49" s="86" t="s">
        <v>23</v>
      </c>
      <c r="I49" s="25" t="s">
        <v>153</v>
      </c>
      <c r="J49" s="25"/>
      <c r="K49" s="25"/>
      <c r="L49" s="25"/>
      <c r="M49" s="25"/>
      <c r="N49" s="25"/>
    </row>
    <row r="50" spans="1:57" ht="15" customHeight="1">
      <c r="B50" s="32"/>
      <c r="C50" s="235"/>
      <c r="D50" s="219"/>
      <c r="E50" s="33"/>
      <c r="H50" s="86" t="s">
        <v>22</v>
      </c>
      <c r="I50" s="25" t="s">
        <v>36</v>
      </c>
      <c r="J50" s="25"/>
      <c r="K50" s="25"/>
      <c r="L50" s="25"/>
      <c r="M50" s="25"/>
      <c r="N50" s="25"/>
    </row>
    <row r="51" spans="1:57" ht="15" customHeight="1">
      <c r="C51" s="311"/>
      <c r="D51" s="87"/>
      <c r="E51" s="88"/>
      <c r="H51" s="86"/>
      <c r="I51" s="25"/>
      <c r="J51" s="25"/>
      <c r="K51" s="25"/>
      <c r="L51" s="25"/>
      <c r="M51" s="25"/>
      <c r="N51" s="25"/>
    </row>
    <row r="52" spans="1:57" ht="15" customHeight="1">
      <c r="C52" s="311"/>
      <c r="D52" s="87"/>
      <c r="E52" s="88"/>
      <c r="H52" s="7"/>
      <c r="I52" s="25"/>
      <c r="J52" s="25"/>
      <c r="K52" s="25"/>
      <c r="L52" s="25"/>
      <c r="M52" s="25"/>
      <c r="N52" s="25"/>
    </row>
    <row r="53" spans="1:57" ht="15" customHeight="1">
      <c r="C53" s="311"/>
      <c r="D53" s="87"/>
      <c r="E53" s="88"/>
      <c r="H53" s="86" t="s">
        <v>154</v>
      </c>
      <c r="I53" s="25" t="s">
        <v>155</v>
      </c>
      <c r="J53" s="25"/>
      <c r="K53" s="25"/>
      <c r="L53" s="25"/>
      <c r="M53" s="25"/>
      <c r="N53" s="25"/>
    </row>
    <row r="54" spans="1:57" ht="15" customHeight="1">
      <c r="C54" s="311"/>
      <c r="D54" s="87"/>
      <c r="E54" s="88"/>
      <c r="H54" s="86" t="s">
        <v>156</v>
      </c>
      <c r="I54" s="25" t="s">
        <v>37</v>
      </c>
      <c r="J54" s="25"/>
      <c r="K54" s="25"/>
      <c r="L54" s="25"/>
      <c r="M54" s="25"/>
      <c r="N54" s="25"/>
    </row>
    <row r="55" spans="1:57" ht="15" customHeight="1">
      <c r="C55" s="311"/>
      <c r="D55" s="87"/>
      <c r="E55" s="88"/>
      <c r="H55" s="86" t="s">
        <v>157</v>
      </c>
      <c r="I55" s="25" t="s">
        <v>158</v>
      </c>
    </row>
    <row r="56" spans="1:57" ht="15" customHeight="1">
      <c r="C56" s="311"/>
      <c r="D56" s="87"/>
      <c r="E56" s="88"/>
    </row>
    <row r="57" spans="1:57" s="11" customFormat="1" ht="15" customHeight="1">
      <c r="A57" s="179"/>
      <c r="B57" s="130"/>
      <c r="D57" s="247" t="str">
        <f>Pagina1!$B$47</f>
        <v>DECAN,</v>
      </c>
      <c r="E57" s="246"/>
      <c r="F57" s="19"/>
      <c r="G57" s="19"/>
      <c r="H57" s="19"/>
      <c r="I57" s="19"/>
      <c r="J57" s="38"/>
      <c r="K57" s="38"/>
      <c r="L57" s="247" t="str">
        <f>Pagina1!$I$47</f>
        <v>DIRECTOR DEPARTAMENT,</v>
      </c>
      <c r="M57" s="19"/>
      <c r="N57" s="247"/>
      <c r="O57" s="247"/>
      <c r="P57" s="247"/>
      <c r="Q57" s="41"/>
      <c r="R57" s="180"/>
      <c r="S57" s="180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80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</row>
    <row r="58" spans="1:57" s="11" customFormat="1" ht="15" customHeight="1">
      <c r="A58" s="179"/>
      <c r="B58" s="130"/>
      <c r="C58" s="130"/>
      <c r="D58" s="19">
        <f>Pagina1!A48</f>
        <v>0</v>
      </c>
      <c r="E58" s="246"/>
      <c r="F58" s="19"/>
      <c r="G58" s="19"/>
      <c r="H58" s="19"/>
      <c r="I58" s="38"/>
      <c r="J58" s="38"/>
      <c r="K58" s="38"/>
      <c r="L58" s="19">
        <f>Pagina1!J48</f>
        <v>0</v>
      </c>
      <c r="M58" s="38"/>
      <c r="N58" s="38"/>
      <c r="O58" s="38"/>
      <c r="P58" s="38"/>
      <c r="Q58" s="41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80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</row>
    <row r="59" spans="1:57" ht="15" customHeight="1">
      <c r="C59" s="130"/>
      <c r="D59" s="248"/>
      <c r="E59" s="245"/>
      <c r="F59" s="19" t="str">
        <f>Pagina1!$F$49</f>
        <v>DIRECTOR DE PROGRAM</v>
      </c>
      <c r="G59" s="19"/>
      <c r="H59" s="19"/>
      <c r="I59" s="19"/>
      <c r="J59" s="19"/>
      <c r="K59" s="19"/>
      <c r="L59" s="19"/>
      <c r="M59" s="19"/>
      <c r="N59" s="19"/>
      <c r="O59" s="19"/>
      <c r="P59" s="19"/>
    </row>
    <row r="60" spans="1:57" ht="15" customHeight="1">
      <c r="C60" s="130"/>
      <c r="D60" s="248"/>
      <c r="E60" s="245"/>
      <c r="F60" s="19">
        <f>Pagina1!$F$50</f>
        <v>0</v>
      </c>
      <c r="G60" s="19"/>
      <c r="H60" s="19"/>
      <c r="I60" s="19"/>
      <c r="J60" s="19"/>
      <c r="K60" s="19"/>
      <c r="L60" s="19"/>
      <c r="M60" s="19"/>
      <c r="N60" s="19"/>
      <c r="O60" s="19"/>
      <c r="P60" s="19"/>
    </row>
    <row r="61" spans="1:57" ht="12.75">
      <c r="B61" s="61"/>
      <c r="C61" s="61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1"/>
    </row>
    <row r="62" spans="1:57"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</row>
    <row r="63" spans="1:57"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</row>
    <row r="64" spans="1:57"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</row>
    <row r="65" spans="2:17"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</row>
    <row r="66" spans="2:17"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</row>
    <row r="67" spans="2:17"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</row>
    <row r="68" spans="2:17"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</row>
    <row r="69" spans="2:17"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</row>
    <row r="70" spans="2:17"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</row>
    <row r="71" spans="2:17"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</row>
    <row r="72" spans="2:17"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</row>
    <row r="73" spans="2:17"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</row>
    <row r="74" spans="2:17"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</row>
    <row r="75" spans="2:17"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</row>
    <row r="76" spans="2:17"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</row>
    <row r="77" spans="2:17"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</row>
    <row r="78" spans="2:17"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</row>
    <row r="79" spans="2:17"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</row>
    <row r="80" spans="2:17"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</row>
    <row r="81" spans="2:17"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</row>
    <row r="82" spans="2:17"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</row>
    <row r="83" spans="2:17"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</row>
    <row r="84" spans="2:17"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</row>
    <row r="85" spans="2:17"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</row>
    <row r="86" spans="2:17"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</row>
    <row r="87" spans="2:17"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</row>
    <row r="88" spans="2:17"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</row>
    <row r="89" spans="2:17"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</row>
    <row r="90" spans="2:17"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</row>
    <row r="91" spans="2:17"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</row>
    <row r="92" spans="2:17"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</row>
    <row r="93" spans="2:17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</row>
    <row r="94" spans="2:17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</row>
    <row r="95" spans="2:17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</row>
    <row r="96" spans="2:17"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</row>
    <row r="97" spans="2:17"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</row>
    <row r="98" spans="2:17"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</row>
    <row r="99" spans="2:17"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</row>
    <row r="100" spans="2:17"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</row>
    <row r="101" spans="2:17"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</row>
    <row r="102" spans="2:17"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</row>
    <row r="103" spans="2:17"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</row>
    <row r="104" spans="2:17"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</row>
    <row r="105" spans="2:17"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</row>
    <row r="106" spans="2:17"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</row>
    <row r="107" spans="2:17"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</row>
    <row r="108" spans="2:17"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</row>
    <row r="109" spans="2:17"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</row>
    <row r="110" spans="2:17"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</row>
    <row r="111" spans="2:17"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</row>
    <row r="112" spans="2:17"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</row>
    <row r="113" spans="2:17"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</row>
    <row r="114" spans="2:17"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</row>
    <row r="115" spans="2:17"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</row>
    <row r="116" spans="2:17"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</row>
    <row r="117" spans="2:17"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</row>
    <row r="118" spans="2:17"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</row>
    <row r="119" spans="2:17"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</row>
    <row r="120" spans="2:17"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</row>
    <row r="121" spans="2:17"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</row>
    <row r="122" spans="2:17"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</row>
    <row r="123" spans="2:17"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</row>
    <row r="124" spans="2:17"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</row>
    <row r="125" spans="2:17"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</row>
    <row r="126" spans="2:17"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</row>
    <row r="127" spans="2:17"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</row>
    <row r="128" spans="2:17"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</row>
    <row r="129" spans="2:17"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</row>
    <row r="130" spans="2:17"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</row>
    <row r="131" spans="2:17"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</row>
    <row r="132" spans="2:17"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</row>
    <row r="133" spans="2:17"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</row>
    <row r="134" spans="2:17"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</row>
    <row r="135" spans="2:17"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</row>
    <row r="136" spans="2:17"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</row>
    <row r="137" spans="2:17"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</row>
    <row r="138" spans="2:17"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</row>
    <row r="139" spans="2:17"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</row>
    <row r="140" spans="2:17"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</row>
    <row r="141" spans="2:17"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</row>
    <row r="142" spans="2:17"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</row>
    <row r="143" spans="2:17"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</row>
    <row r="144" spans="2:17"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</row>
    <row r="145" spans="2:17"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</row>
    <row r="146" spans="2:17"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</row>
    <row r="147" spans="2:17"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</row>
    <row r="148" spans="2:17"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</row>
    <row r="149" spans="2:17"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</row>
    <row r="150" spans="2:17"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</row>
    <row r="151" spans="2:17"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</row>
    <row r="152" spans="2:17"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</row>
    <row r="153" spans="2:17"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</row>
    <row r="154" spans="2:17"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</row>
    <row r="155" spans="2:17"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</row>
    <row r="156" spans="2:17"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</row>
    <row r="157" spans="2:17"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</row>
    <row r="158" spans="2:17"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</row>
    <row r="159" spans="2:17"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</row>
    <row r="160" spans="2:17"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</row>
    <row r="161" spans="2:17"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</row>
    <row r="162" spans="2:17"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</row>
    <row r="163" spans="2:17"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</row>
    <row r="164" spans="2:17"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</row>
    <row r="165" spans="2:17"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</row>
    <row r="166" spans="2:17"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</row>
    <row r="167" spans="2:17"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</row>
    <row r="168" spans="2:17"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</row>
    <row r="169" spans="2:17"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</row>
    <row r="170" spans="2:17"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</row>
    <row r="171" spans="2:17"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</row>
    <row r="172" spans="2:17"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</row>
    <row r="173" spans="2:17"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</row>
    <row r="174" spans="2:17"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</row>
    <row r="175" spans="2:17"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</row>
    <row r="176" spans="2:17"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</row>
    <row r="177" spans="2:17"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</row>
    <row r="178" spans="2:17"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</row>
    <row r="179" spans="2:17"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</row>
    <row r="180" spans="2:17"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</row>
    <row r="181" spans="2:17"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</row>
    <row r="182" spans="2:17"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</row>
    <row r="183" spans="2:17"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</row>
    <row r="184" spans="2:17"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</row>
    <row r="185" spans="2:17"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</row>
    <row r="186" spans="2:17"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</row>
    <row r="187" spans="2:17"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</row>
    <row r="188" spans="2:17"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</row>
    <row r="189" spans="2:17"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</row>
    <row r="190" spans="2:17"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</row>
    <row r="191" spans="2:17"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</row>
    <row r="192" spans="2:17"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</row>
    <row r="193" spans="2:17"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</row>
    <row r="194" spans="2:17"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</row>
    <row r="195" spans="2:17"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</row>
    <row r="196" spans="2:17"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</row>
    <row r="197" spans="2:17"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</row>
    <row r="198" spans="2:17"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</row>
    <row r="199" spans="2:17"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</row>
    <row r="200" spans="2:17"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</row>
    <row r="201" spans="2:17"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</row>
    <row r="202" spans="2:17"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</row>
    <row r="203" spans="2:17"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</row>
    <row r="204" spans="2:17"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</row>
    <row r="205" spans="2:17"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</row>
    <row r="206" spans="2:17"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</row>
    <row r="207" spans="2:17"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</row>
    <row r="208" spans="2:17"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</row>
    <row r="209" spans="2:17"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</row>
    <row r="210" spans="2:17"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</row>
    <row r="211" spans="2:17"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</row>
    <row r="212" spans="2:17"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</row>
    <row r="213" spans="2:17"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</row>
    <row r="214" spans="2:17"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</row>
    <row r="215" spans="2:17"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</row>
    <row r="216" spans="2:17"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</row>
    <row r="217" spans="2:17"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</row>
    <row r="218" spans="2:17"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</row>
    <row r="219" spans="2:17"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</row>
    <row r="220" spans="2:17"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</row>
    <row r="221" spans="2:17"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</row>
    <row r="222" spans="2:17"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</row>
    <row r="223" spans="2:17"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</row>
    <row r="224" spans="2:17"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</row>
    <row r="225" spans="2:17"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</row>
    <row r="226" spans="2:17"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</row>
    <row r="227" spans="2:17"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</row>
    <row r="228" spans="2:17"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</row>
    <row r="229" spans="2:17"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</row>
    <row r="230" spans="2:17"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</row>
    <row r="231" spans="2:17"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</row>
    <row r="232" spans="2:17"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</row>
    <row r="233" spans="2:17"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</row>
    <row r="234" spans="2:17"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</row>
    <row r="235" spans="2:17"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</row>
    <row r="236" spans="2:17"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</row>
    <row r="237" spans="2:17"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</row>
    <row r="238" spans="2:17"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</row>
    <row r="239" spans="2:17"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</row>
    <row r="240" spans="2:17"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</row>
    <row r="241" spans="2:17"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</row>
    <row r="242" spans="2:17"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</row>
    <row r="243" spans="2:17"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</row>
    <row r="244" spans="2:17"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</row>
    <row r="245" spans="2:17"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</row>
    <row r="246" spans="2:17"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</row>
    <row r="247" spans="2:17"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</row>
    <row r="248" spans="2:17"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</row>
    <row r="249" spans="2:17"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</row>
    <row r="250" spans="2:17"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</row>
    <row r="251" spans="2:17"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</row>
    <row r="252" spans="2:17"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</row>
    <row r="253" spans="2:17"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</row>
    <row r="254" spans="2:17"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</row>
    <row r="255" spans="2:17"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</row>
    <row r="256" spans="2:17"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</row>
    <row r="257" spans="2:17"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</row>
    <row r="258" spans="2:17"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</row>
    <row r="259" spans="2:17"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</row>
    <row r="260" spans="2:17"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</row>
    <row r="261" spans="2:17"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</row>
    <row r="262" spans="2:17"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</row>
    <row r="263" spans="2:17"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</row>
    <row r="264" spans="2:17"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</row>
    <row r="265" spans="2:17"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</row>
    <row r="266" spans="2:17"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</row>
    <row r="267" spans="2:17"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</row>
    <row r="268" spans="2:17"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</row>
    <row r="269" spans="2:17"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</row>
    <row r="270" spans="2:17"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</row>
    <row r="271" spans="2:17"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</row>
    <row r="272" spans="2:17"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</row>
    <row r="273" spans="2:17"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</row>
    <row r="274" spans="2:17"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</row>
    <row r="275" spans="2:17"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</row>
    <row r="276" spans="2:17"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</row>
    <row r="277" spans="2:17"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</row>
    <row r="278" spans="2:17"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</row>
    <row r="279" spans="2:17"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</row>
    <row r="280" spans="2:17"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</row>
    <row r="281" spans="2:17"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</row>
    <row r="282" spans="2:17"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</row>
    <row r="283" spans="2:17"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</row>
    <row r="284" spans="2:17"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</row>
    <row r="285" spans="2:17"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</row>
    <row r="286" spans="2:17"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</row>
    <row r="287" spans="2:17"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</row>
    <row r="288" spans="2:17"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</row>
    <row r="289" spans="2:17"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</row>
    <row r="290" spans="2:17"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</row>
  </sheetData>
  <sheetProtection selectLockedCells="1"/>
  <mergeCells count="39">
    <mergeCell ref="C51:C52"/>
    <mergeCell ref="C53:C54"/>
    <mergeCell ref="B14:B15"/>
    <mergeCell ref="B13:P13"/>
    <mergeCell ref="G33:G34"/>
    <mergeCell ref="B37:B38"/>
    <mergeCell ref="C37:C38"/>
    <mergeCell ref="C55:C56"/>
    <mergeCell ref="M14:P14"/>
    <mergeCell ref="D37:D38"/>
    <mergeCell ref="E37:E38"/>
    <mergeCell ref="B24:P24"/>
    <mergeCell ref="B31:F32"/>
    <mergeCell ref="C14:C15"/>
    <mergeCell ref="D14:D15"/>
    <mergeCell ref="E14:E15"/>
    <mergeCell ref="B33:F34"/>
    <mergeCell ref="I32:L32"/>
    <mergeCell ref="O32:P32"/>
    <mergeCell ref="I34:L34"/>
    <mergeCell ref="O34:P34"/>
    <mergeCell ref="B22:F23"/>
    <mergeCell ref="I14:L14"/>
    <mergeCell ref="S8:S9"/>
    <mergeCell ref="M23:N23"/>
    <mergeCell ref="M32:N32"/>
    <mergeCell ref="M34:N34"/>
    <mergeCell ref="H22:H23"/>
    <mergeCell ref="H31:H32"/>
    <mergeCell ref="H33:H34"/>
    <mergeCell ref="B10:P10"/>
    <mergeCell ref="G22:G23"/>
    <mergeCell ref="G31:G32"/>
    <mergeCell ref="I23:L23"/>
    <mergeCell ref="O23:P23"/>
    <mergeCell ref="B11:P11"/>
    <mergeCell ref="F14:F15"/>
    <mergeCell ref="G14:G15"/>
    <mergeCell ref="H14:H15"/>
  </mergeCells>
  <phoneticPr fontId="3" type="noConversion"/>
  <conditionalFormatting sqref="B4">
    <cfRule type="cellIs" dxfId="43" priority="1" operator="equal">
      <formula>"Departament"</formula>
    </cfRule>
    <cfRule type="cellIs" dxfId="42" priority="2" operator="equal">
      <formula>0</formula>
    </cfRule>
  </conditionalFormatting>
  <conditionalFormatting sqref="B5:B6">
    <cfRule type="containsBlanks" dxfId="41" priority="5">
      <formula>LEN(TRIM(B5))=0</formula>
    </cfRule>
  </conditionalFormatting>
  <conditionalFormatting sqref="B25:C30 E25:P30 B16:C21 E16:P21">
    <cfRule type="expression" dxfId="40" priority="19">
      <formula>$D16&lt;&gt;""</formula>
    </cfRule>
    <cfRule type="containsBlanks" dxfId="39" priority="24">
      <formula>LEN(TRIM(B16))=0</formula>
    </cfRule>
  </conditionalFormatting>
  <conditionalFormatting sqref="D58 L58">
    <cfRule type="cellIs" dxfId="38" priority="9" operator="equal">
      <formula>0</formula>
    </cfRule>
  </conditionalFormatting>
  <conditionalFormatting sqref="E16:E21">
    <cfRule type="containsBlanks" dxfId="37" priority="10">
      <formula>LEN(TRIM(E16))=0</formula>
    </cfRule>
  </conditionalFormatting>
  <conditionalFormatting sqref="E25:E30">
    <cfRule type="containsBlanks" dxfId="36" priority="6">
      <formula>LEN(TRIM(E25))=0</formula>
    </cfRule>
  </conditionalFormatting>
  <conditionalFormatting sqref="E25:P30 B25:C30 E16:P21 B16:C21">
    <cfRule type="expression" dxfId="35" priority="14">
      <formula>$F16="DFA"</formula>
    </cfRule>
  </conditionalFormatting>
  <pageMargins left="0.55118110236220474" right="0.47244094488188981" top="0.51181102362204722" bottom="0.70866141732283472" header="0.15748031496062992" footer="0.19685039370078741"/>
  <pageSetup paperSize="9" scale="77" orientation="portrait" r:id="rId1"/>
  <headerFooter alignWithMargins="0">
    <oddFooter>&amp;LF 568.16/Ed.04_F01</oddFooter>
  </headerFooter>
  <ignoredErrors>
    <ignoredError sqref="N16" formulaRange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Nomenclatoare!$M$32:$M$34</xm:f>
          </x14:formula1>
          <xm:sqref>F25:F30 F16:F21</xm:sqref>
        </x14:dataValidation>
        <x14:dataValidation type="list" allowBlank="1" showInputMessage="1" showErrorMessage="1">
          <x14:formula1>
            <xm:f>Nomenclatoare!$M$25:$M$27</xm:f>
          </x14:formula1>
          <xm:sqref>C25:C30 C16:C21</xm:sqref>
        </x14:dataValidation>
        <x14:dataValidation type="list" allowBlank="1" showInputMessage="1" showErrorMessage="1">
          <x14:formula1>
            <xm:f>Nomenclatoare!$M$37:$M$39</xm:f>
          </x14:formula1>
          <xm:sqref>H25:H30 H16:H21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89"/>
  <sheetViews>
    <sheetView showGridLines="0" topLeftCell="A45" zoomScale="115" zoomScaleNormal="115" zoomScaleSheetLayoutView="90" workbookViewId="0">
      <selection activeCell="E66" sqref="E66"/>
    </sheetView>
  </sheetViews>
  <sheetFormatPr defaultColWidth="9.140625" defaultRowHeight="11.25"/>
  <cols>
    <col min="1" max="1" width="4.7109375" style="58" customWidth="1"/>
    <col min="2" max="2" width="3.140625" style="35" customWidth="1"/>
    <col min="3" max="3" width="4.7109375" style="35" bestFit="1" customWidth="1"/>
    <col min="4" max="4" width="45.85546875" style="35" customWidth="1"/>
    <col min="5" max="5" width="11.7109375" style="35" customWidth="1"/>
    <col min="6" max="6" width="5.85546875" style="35" customWidth="1"/>
    <col min="7" max="7" width="5.85546875" style="35" bestFit="1" customWidth="1"/>
    <col min="8" max="8" width="7.7109375" style="35" customWidth="1"/>
    <col min="9" max="12" width="3.5703125" style="35" customWidth="1"/>
    <col min="13" max="14" width="4.28515625" style="35" customWidth="1"/>
    <col min="15" max="15" width="4.7109375" style="35" customWidth="1"/>
    <col min="16" max="16" width="4.5703125" style="35" customWidth="1"/>
    <col min="17" max="17" width="4.7109375" style="35" customWidth="1"/>
    <col min="18" max="18" width="9.140625" style="60"/>
    <col min="19" max="19" width="9.140625" style="60" customWidth="1"/>
    <col min="20" max="30" width="4.140625" style="60" customWidth="1"/>
    <col min="31" max="31" width="4.5703125" style="60" customWidth="1"/>
    <col min="32" max="45" width="3.85546875" style="60" customWidth="1"/>
    <col min="46" max="46" width="9.140625" style="60"/>
    <col min="47" max="57" width="9.140625" style="61"/>
    <col min="58" max="16384" width="9.140625" style="35"/>
  </cols>
  <sheetData>
    <row r="1" spans="1:57" s="59" customFormat="1">
      <c r="A1" s="58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</row>
    <row r="2" spans="1:57" s="19" customFormat="1" ht="15" customHeight="1">
      <c r="A2" s="62"/>
      <c r="B2" s="63" t="s">
        <v>70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</row>
    <row r="3" spans="1:57" s="19" customFormat="1" ht="15" customHeight="1">
      <c r="A3" s="62"/>
      <c r="B3" s="63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/>
      <c r="M3" s="11" t="s">
        <v>94</v>
      </c>
      <c r="N3" s="11"/>
      <c r="O3" s="11"/>
      <c r="P3" s="11"/>
      <c r="Q3" s="11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</row>
    <row r="4" spans="1:57" s="19" customFormat="1" ht="15" customHeight="1">
      <c r="A4" s="62"/>
      <c r="B4" s="130" t="str">
        <f>IF(Pagina1!$D$4="","Departament",Pagina1!$D$4)</f>
        <v>Departamentul Ingineria şi Managementul Sistemelor Industriale (IMSI)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</row>
    <row r="5" spans="1:57" ht="15" customHeight="1">
      <c r="B5" s="130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57" ht="15" customHeight="1">
      <c r="B6" s="130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57" ht="15" customHeight="1">
      <c r="B7" s="130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">
        <v>38</v>
      </c>
      <c r="N7" s="11"/>
      <c r="O7" s="11"/>
      <c r="P7" s="11"/>
      <c r="Q7" s="11"/>
    </row>
    <row r="8" spans="1:57" ht="15" customHeight="1">
      <c r="B8" s="130"/>
      <c r="C8" s="11"/>
      <c r="D8" s="11"/>
      <c r="E8" s="11"/>
      <c r="F8" s="11"/>
      <c r="G8" s="11"/>
      <c r="H8" s="11"/>
      <c r="I8" s="11"/>
      <c r="J8" s="11"/>
      <c r="K8" s="11"/>
      <c r="L8" s="11"/>
      <c r="M8" s="11" t="str">
        <f>numerector</f>
        <v>Prof. univ. dr. ing. habil. Carol SCHNAKOVSZKY</v>
      </c>
      <c r="N8" s="11"/>
      <c r="O8" s="11"/>
      <c r="P8" s="11"/>
      <c r="Q8" s="11"/>
      <c r="S8" s="314" t="s">
        <v>3</v>
      </c>
    </row>
    <row r="9" spans="1:57" ht="19.899999999999999" customHeight="1">
      <c r="B9" s="130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S9" s="314"/>
    </row>
    <row r="10" spans="1:57" s="71" customFormat="1" ht="15.75">
      <c r="A10" s="67"/>
      <c r="B10" s="292" t="s">
        <v>18</v>
      </c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R10" s="69"/>
      <c r="S10" s="232" t="s">
        <v>207</v>
      </c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</row>
    <row r="11" spans="1:57" s="71" customFormat="1" ht="15.75">
      <c r="A11" s="67"/>
      <c r="B11" s="292" t="s">
        <v>66</v>
      </c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10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</row>
    <row r="12" spans="1:57" ht="15" customHeight="1" thickBot="1">
      <c r="C12" s="7"/>
      <c r="E12" s="72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57" ht="15" customHeight="1" thickBot="1">
      <c r="B13" s="286" t="s">
        <v>196</v>
      </c>
      <c r="C13" s="287"/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7"/>
      <c r="O13" s="287"/>
      <c r="P13" s="288"/>
    </row>
    <row r="14" spans="1:57" s="66" customFormat="1" ht="15" customHeight="1">
      <c r="A14" s="73"/>
      <c r="B14" s="319" t="s">
        <v>0</v>
      </c>
      <c r="C14" s="307" t="s">
        <v>25</v>
      </c>
      <c r="D14" s="307" t="s">
        <v>1</v>
      </c>
      <c r="E14" s="307" t="s">
        <v>3</v>
      </c>
      <c r="F14" s="307" t="s">
        <v>2</v>
      </c>
      <c r="G14" s="307" t="s">
        <v>8</v>
      </c>
      <c r="H14" s="309" t="s">
        <v>9</v>
      </c>
      <c r="I14" s="319" t="s">
        <v>14</v>
      </c>
      <c r="J14" s="307"/>
      <c r="K14" s="307"/>
      <c r="L14" s="313"/>
      <c r="M14" s="312" t="s">
        <v>15</v>
      </c>
      <c r="N14" s="307"/>
      <c r="O14" s="307"/>
      <c r="P14" s="313"/>
      <c r="Q14" s="35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5"/>
      <c r="AV14" s="76"/>
      <c r="AW14" s="75"/>
      <c r="AX14" s="75"/>
      <c r="AY14" s="77"/>
      <c r="AZ14" s="77"/>
      <c r="BA14" s="77"/>
      <c r="BB14" s="77"/>
      <c r="BC14" s="77"/>
      <c r="BD14" s="77"/>
      <c r="BE14" s="77"/>
    </row>
    <row r="15" spans="1:57" s="66" customFormat="1" ht="15" customHeight="1" thickBot="1">
      <c r="A15" s="73"/>
      <c r="B15" s="320"/>
      <c r="C15" s="308"/>
      <c r="D15" s="308"/>
      <c r="E15" s="308"/>
      <c r="F15" s="308"/>
      <c r="G15" s="308"/>
      <c r="H15" s="310"/>
      <c r="I15" s="155" t="s">
        <v>4</v>
      </c>
      <c r="J15" s="156" t="s">
        <v>5</v>
      </c>
      <c r="K15" s="156" t="s">
        <v>6</v>
      </c>
      <c r="L15" s="157" t="s">
        <v>7</v>
      </c>
      <c r="M15" s="158" t="s">
        <v>12</v>
      </c>
      <c r="N15" s="156" t="s">
        <v>13</v>
      </c>
      <c r="O15" s="156" t="s">
        <v>10</v>
      </c>
      <c r="P15" s="157" t="s">
        <v>11</v>
      </c>
      <c r="Q15" s="35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8"/>
      <c r="AV15" s="78"/>
      <c r="AW15" s="78"/>
      <c r="AX15" s="78"/>
      <c r="AY15" s="77"/>
      <c r="AZ15" s="77"/>
      <c r="BA15" s="77"/>
      <c r="BB15" s="77"/>
      <c r="BC15" s="77"/>
      <c r="BD15" s="77"/>
      <c r="BE15" s="77"/>
    </row>
    <row r="16" spans="1:57" ht="15" customHeight="1">
      <c r="B16" s="160" t="e" cm="1" vm="1">
        <f t="array" ref="B16">_xlfn.SEQUENCE(COUNTA(D16:D21))</f>
        <v>#VALUE!</v>
      </c>
      <c r="C16" s="161"/>
      <c r="D16" s="162"/>
      <c r="E16" s="163" t="str">
        <f>IF(D16&lt;&gt;"",CONCATENATE($S$10,3,S16,B16,C16),"")</f>
        <v/>
      </c>
      <c r="F16" s="161"/>
      <c r="G16" s="161"/>
      <c r="H16" s="164"/>
      <c r="I16" s="160"/>
      <c r="J16" s="161"/>
      <c r="K16" s="161"/>
      <c r="L16" s="165"/>
      <c r="M16" s="166" t="str">
        <f>IF(I16&lt;&gt;"",I16*14,"")</f>
        <v/>
      </c>
      <c r="N16" s="167" t="str">
        <f>IF(SUM(J16:L16)&lt;&gt;0,SUM(J16:L16)*14,"")</f>
        <v/>
      </c>
      <c r="O16" s="163" t="str">
        <f>IF(SUM(M16:N16)&lt;&gt;0,SUM(M16:N16),"")</f>
        <v/>
      </c>
      <c r="P16" s="168" t="str">
        <f>IF(G16&lt;&gt;0,G16*25-O16,"")</f>
        <v/>
      </c>
      <c r="S16" s="226" t="e" vm="2">
        <f>IF(B16&lt;=9,"0","")</f>
        <v>#VALUE!</v>
      </c>
      <c r="AU16" s="79"/>
      <c r="AV16" s="79"/>
      <c r="AW16" s="79"/>
      <c r="AX16" s="79"/>
      <c r="AY16" s="80"/>
      <c r="AZ16" s="80"/>
      <c r="BA16" s="80"/>
      <c r="BB16" s="80"/>
      <c r="BC16" s="80"/>
      <c r="BD16" s="80"/>
      <c r="BE16" s="80"/>
    </row>
    <row r="17" spans="1:57" ht="15" customHeight="1">
      <c r="B17" s="172"/>
      <c r="C17" s="161"/>
      <c r="D17" s="173"/>
      <c r="E17" s="163" t="str">
        <f t="shared" ref="E17:E21" si="0">IF(D17&lt;&gt;"",CONCATENATE($S$10,3,S17,B17,C17),"")</f>
        <v/>
      </c>
      <c r="F17" s="161"/>
      <c r="G17" s="161"/>
      <c r="H17" s="174"/>
      <c r="I17" s="160"/>
      <c r="J17" s="161"/>
      <c r="K17" s="161"/>
      <c r="L17" s="165"/>
      <c r="M17" s="166" t="str">
        <f>IF(I17&lt;&gt;"",I17*14,"")</f>
        <v/>
      </c>
      <c r="N17" s="167" t="str">
        <f>IF(SUM(J17:L17)&lt;&gt;0,SUM(J17:L17)*14,"")</f>
        <v/>
      </c>
      <c r="O17" s="163" t="str">
        <f t="shared" ref="O17:O21" si="1">IF(SUM(M17:N17)&lt;&gt;0,SUM(M17:N17),"")</f>
        <v/>
      </c>
      <c r="P17" s="168" t="str">
        <f t="shared" ref="P17:P21" si="2">IF(G17&lt;&gt;0,G17*25-O17,"")</f>
        <v/>
      </c>
      <c r="S17" s="226" t="str">
        <f t="shared" ref="S17:S21" si="3">IF(B17&lt;=9,"0","")</f>
        <v>0</v>
      </c>
      <c r="AU17" s="79"/>
      <c r="AV17" s="79"/>
      <c r="AW17" s="79"/>
      <c r="AX17" s="79"/>
      <c r="AY17" s="80"/>
      <c r="AZ17" s="80"/>
      <c r="BA17" s="80"/>
      <c r="BB17" s="80"/>
      <c r="BC17" s="80"/>
      <c r="BD17" s="80"/>
      <c r="BE17" s="80"/>
    </row>
    <row r="18" spans="1:57" ht="15" customHeight="1">
      <c r="B18" s="172"/>
      <c r="C18" s="161"/>
      <c r="D18" s="173"/>
      <c r="E18" s="163" t="str">
        <f t="shared" si="0"/>
        <v/>
      </c>
      <c r="F18" s="161"/>
      <c r="G18" s="161"/>
      <c r="H18" s="174"/>
      <c r="I18" s="160"/>
      <c r="J18" s="161"/>
      <c r="K18" s="161"/>
      <c r="L18" s="165"/>
      <c r="M18" s="166" t="str">
        <f>IF(I18&lt;&gt;"",I18*14,"")</f>
        <v/>
      </c>
      <c r="N18" s="167" t="str">
        <f>IF(SUM(J18:L18)&lt;&gt;0,SUM(J18:L18)*14,"")</f>
        <v/>
      </c>
      <c r="O18" s="163" t="str">
        <f t="shared" si="1"/>
        <v/>
      </c>
      <c r="P18" s="168" t="str">
        <f t="shared" si="2"/>
        <v/>
      </c>
      <c r="S18" s="226" t="str">
        <f t="shared" si="3"/>
        <v>0</v>
      </c>
      <c r="AU18" s="79"/>
      <c r="AV18" s="79"/>
      <c r="AW18" s="79"/>
      <c r="AX18" s="79"/>
      <c r="AY18" s="80"/>
      <c r="AZ18" s="80"/>
      <c r="BA18" s="80"/>
      <c r="BB18" s="80"/>
      <c r="BC18" s="80"/>
      <c r="BD18" s="80"/>
      <c r="BE18" s="80"/>
    </row>
    <row r="19" spans="1:57" ht="15" customHeight="1">
      <c r="B19" s="172"/>
      <c r="C19" s="161"/>
      <c r="D19" s="173"/>
      <c r="E19" s="163" t="str">
        <f t="shared" ref="E19" si="4">IF(D19&lt;&gt;"",CONCATENATE($S$10,3,S19,B19,C19),"")</f>
        <v/>
      </c>
      <c r="F19" s="161"/>
      <c r="G19" s="161"/>
      <c r="H19" s="174"/>
      <c r="I19" s="160"/>
      <c r="J19" s="161"/>
      <c r="K19" s="161"/>
      <c r="L19" s="165"/>
      <c r="M19" s="166" t="str">
        <f>IF(I19&lt;&gt;"",I19*14,"")</f>
        <v/>
      </c>
      <c r="N19" s="167" t="str">
        <f>IF(SUM(J19:L19)&lt;&gt;0,SUM(J19:L19)*14,"")</f>
        <v/>
      </c>
      <c r="O19" s="163" t="str">
        <f t="shared" ref="O19" si="5">IF(SUM(M19:N19)&lt;&gt;0,SUM(M19:N19),"")</f>
        <v/>
      </c>
      <c r="P19" s="168" t="str">
        <f t="shared" ref="P19" si="6">IF(G19&lt;&gt;0,G19*25-O19,"")</f>
        <v/>
      </c>
      <c r="S19" s="226" t="str">
        <f t="shared" ref="S19" si="7">IF(B19&lt;=9,"0","")</f>
        <v>0</v>
      </c>
      <c r="AU19" s="79"/>
      <c r="AV19" s="79"/>
      <c r="AW19" s="79"/>
      <c r="AX19" s="79"/>
      <c r="AY19" s="80"/>
      <c r="AZ19" s="80"/>
      <c r="BA19" s="80"/>
      <c r="BB19" s="80"/>
      <c r="BC19" s="80"/>
      <c r="BD19" s="80"/>
      <c r="BE19" s="80"/>
    </row>
    <row r="20" spans="1:57" ht="15" customHeight="1">
      <c r="A20" s="61"/>
      <c r="B20" s="172"/>
      <c r="C20" s="161"/>
      <c r="D20" s="173"/>
      <c r="E20" s="163" t="str">
        <f t="shared" si="0"/>
        <v/>
      </c>
      <c r="F20" s="161"/>
      <c r="G20" s="175"/>
      <c r="H20" s="174"/>
      <c r="I20" s="160"/>
      <c r="J20" s="161"/>
      <c r="K20" s="161"/>
      <c r="L20" s="165"/>
      <c r="M20" s="166" t="str">
        <f t="shared" ref="M20:M21" si="8">IF(I20&lt;&gt;"",I20*14,"")</f>
        <v/>
      </c>
      <c r="N20" s="167" t="str">
        <f t="shared" ref="N20:N21" si="9">IF(SUM(J20:L20)&lt;&gt;0,SUM(J20:L20)*14,"")</f>
        <v/>
      </c>
      <c r="O20" s="163" t="str">
        <f t="shared" si="1"/>
        <v/>
      </c>
      <c r="P20" s="168" t="str">
        <f t="shared" si="2"/>
        <v/>
      </c>
      <c r="R20" s="61"/>
      <c r="S20" s="226" t="str">
        <f t="shared" si="3"/>
        <v>0</v>
      </c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0"/>
      <c r="AZ20" s="80"/>
      <c r="BA20" s="80"/>
      <c r="BB20" s="80"/>
      <c r="BC20" s="80"/>
      <c r="BD20" s="80"/>
      <c r="BE20" s="80"/>
    </row>
    <row r="21" spans="1:57" ht="15" customHeight="1" thickBot="1">
      <c r="A21" s="61"/>
      <c r="B21" s="172"/>
      <c r="C21" s="161"/>
      <c r="D21" s="173"/>
      <c r="E21" s="163" t="str">
        <f t="shared" si="0"/>
        <v/>
      </c>
      <c r="F21" s="161"/>
      <c r="G21" s="175"/>
      <c r="H21" s="174"/>
      <c r="I21" s="160"/>
      <c r="J21" s="161"/>
      <c r="K21" s="161"/>
      <c r="L21" s="165"/>
      <c r="M21" s="166" t="str">
        <f t="shared" si="8"/>
        <v/>
      </c>
      <c r="N21" s="167" t="str">
        <f t="shared" si="9"/>
        <v/>
      </c>
      <c r="O21" s="163" t="str">
        <f t="shared" si="1"/>
        <v/>
      </c>
      <c r="P21" s="168" t="str">
        <f t="shared" si="2"/>
        <v/>
      </c>
      <c r="R21" s="61"/>
      <c r="S21" s="226" t="str">
        <f t="shared" si="3"/>
        <v>0</v>
      </c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0"/>
      <c r="AZ21" s="80"/>
      <c r="BA21" s="80"/>
      <c r="BB21" s="80"/>
      <c r="BC21" s="80"/>
      <c r="BD21" s="80"/>
      <c r="BE21" s="80"/>
    </row>
    <row r="22" spans="1:57" ht="15" customHeight="1" thickBot="1">
      <c r="B22" s="280" t="s">
        <v>67</v>
      </c>
      <c r="C22" s="315"/>
      <c r="D22" s="315"/>
      <c r="E22" s="315"/>
      <c r="F22" s="316"/>
      <c r="G22" s="302">
        <f>SUMIF($F16:$F21,"&lt;&gt;DFA",G16:G21)</f>
        <v>0</v>
      </c>
      <c r="H22" s="322" t="str">
        <f>CONCATENATE(TEXT(COUNTIFS(F16:F21,"&lt;&gt;DFA",H16:H21,"E"),0),"E, ",TEXT(COUNTIFS(F16:F21,"&lt;&gt;DFA",H16:H21,"C"),0),"C, ",TEXT(COUNTIFS(F16:F21,"&lt;&gt;DFA",H16:H21,"V"),0),"V")</f>
        <v>0E, 0C, 0V</v>
      </c>
      <c r="I22" s="182">
        <f t="shared" ref="I22:P22" si="10">SUMIF($F16:$F21,"&lt;&gt;DFA",I16:I21)</f>
        <v>0</v>
      </c>
      <c r="J22" s="183">
        <f t="shared" si="10"/>
        <v>0</v>
      </c>
      <c r="K22" s="183">
        <f t="shared" si="10"/>
        <v>0</v>
      </c>
      <c r="L22" s="184">
        <f t="shared" si="10"/>
        <v>0</v>
      </c>
      <c r="M22" s="185">
        <f t="shared" si="10"/>
        <v>0</v>
      </c>
      <c r="N22" s="183">
        <f t="shared" si="10"/>
        <v>0</v>
      </c>
      <c r="O22" s="183">
        <f t="shared" si="10"/>
        <v>0</v>
      </c>
      <c r="P22" s="184">
        <f t="shared" si="10"/>
        <v>0</v>
      </c>
      <c r="S22" s="227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U22" s="79"/>
      <c r="AV22" s="82"/>
      <c r="AW22" s="82"/>
      <c r="AX22" s="82"/>
      <c r="AY22" s="80"/>
      <c r="AZ22" s="80"/>
      <c r="BA22" s="80"/>
      <c r="BB22" s="80"/>
      <c r="BC22" s="80"/>
      <c r="BD22" s="80"/>
      <c r="BE22" s="80"/>
    </row>
    <row r="23" spans="1:57" ht="15" customHeight="1" thickBot="1">
      <c r="B23" s="281"/>
      <c r="C23" s="317"/>
      <c r="D23" s="317"/>
      <c r="E23" s="317"/>
      <c r="F23" s="318"/>
      <c r="G23" s="303">
        <f>SUMIF($F17:$F22,"&lt;&gt;DFA",G17:G22)</f>
        <v>0</v>
      </c>
      <c r="H23" s="323"/>
      <c r="I23" s="304">
        <f>SUM(I22:L22)</f>
        <v>0</v>
      </c>
      <c r="J23" s="305"/>
      <c r="K23" s="305"/>
      <c r="L23" s="306"/>
      <c r="M23" s="296">
        <f>SUM(M22:N22)</f>
        <v>0</v>
      </c>
      <c r="N23" s="297"/>
      <c r="O23" s="304">
        <f>SUM(O22:P22)</f>
        <v>0</v>
      </c>
      <c r="P23" s="306"/>
      <c r="S23" s="226"/>
      <c r="U23" s="83"/>
      <c r="AU23" s="79"/>
      <c r="AV23" s="79"/>
      <c r="AW23" s="79"/>
      <c r="AX23" s="79"/>
      <c r="AY23" s="80"/>
      <c r="AZ23" s="80"/>
      <c r="BA23" s="80"/>
      <c r="BB23" s="80"/>
      <c r="BC23" s="80"/>
      <c r="BD23" s="80"/>
      <c r="BE23" s="80"/>
    </row>
    <row r="24" spans="1:57" ht="15" customHeight="1" thickBot="1">
      <c r="B24" s="286" t="s">
        <v>197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8"/>
      <c r="S24" s="226"/>
      <c r="AU24" s="79"/>
      <c r="AV24" s="79"/>
      <c r="AW24" s="79"/>
      <c r="AX24" s="79"/>
      <c r="AY24" s="80"/>
      <c r="AZ24" s="80"/>
      <c r="BA24" s="80"/>
      <c r="BB24" s="80"/>
      <c r="BC24" s="80"/>
      <c r="BD24" s="80"/>
      <c r="BE24" s="80"/>
    </row>
    <row r="25" spans="1:57" ht="15" customHeight="1">
      <c r="B25" s="160" t="e" cm="1" vm="1">
        <f t="array" ref="B25">_xlfn.SEQUENCE(COUNTA(D25:D30))</f>
        <v>#VALUE!</v>
      </c>
      <c r="C25" s="161"/>
      <c r="D25" s="162"/>
      <c r="E25" s="163" t="str">
        <f>IF(D25&lt;&gt;"",CONCATENATE($S$10,4,S25,B25,C25),"")</f>
        <v/>
      </c>
      <c r="F25" s="161"/>
      <c r="G25" s="161"/>
      <c r="H25" s="164"/>
      <c r="I25" s="160"/>
      <c r="J25" s="161"/>
      <c r="K25" s="161"/>
      <c r="L25" s="165"/>
      <c r="M25" s="166" t="str">
        <f>IF(I25&lt;&gt;"",I25*14,"")</f>
        <v/>
      </c>
      <c r="N25" s="167" t="str">
        <f>IF(SUM(J25:L25)&lt;&gt;0,SUM(J25:L25)*14,"")</f>
        <v/>
      </c>
      <c r="O25" s="163" t="str">
        <f>IF(SUM(M25:N25)&lt;&gt;0,SUM(M25:N25),"")</f>
        <v/>
      </c>
      <c r="P25" s="168" t="str">
        <f>IF(G25&lt;&gt;0,G25*25-O25,"")</f>
        <v/>
      </c>
      <c r="S25" s="226" t="e" vm="2">
        <f>IF(B25&lt;=9,"0","")</f>
        <v>#VALUE!</v>
      </c>
      <c r="AU25" s="79"/>
      <c r="AV25" s="79"/>
      <c r="AW25" s="79"/>
      <c r="AX25" s="79"/>
      <c r="AY25" s="80"/>
      <c r="AZ25" s="80"/>
      <c r="BA25" s="80"/>
      <c r="BB25" s="80"/>
      <c r="BC25" s="80"/>
      <c r="BD25" s="80"/>
      <c r="BE25" s="80"/>
    </row>
    <row r="26" spans="1:57" ht="15" customHeight="1">
      <c r="A26" s="61"/>
      <c r="B26" s="172"/>
      <c r="C26" s="161"/>
      <c r="D26" s="173"/>
      <c r="E26" s="163" t="str">
        <f t="shared" ref="E26:E30" si="11">IF(D26&lt;&gt;"",CONCATENATE($S$10,4,S26,B26,C26),"")</f>
        <v/>
      </c>
      <c r="F26" s="161"/>
      <c r="G26" s="175"/>
      <c r="H26" s="164"/>
      <c r="I26" s="160"/>
      <c r="J26" s="161"/>
      <c r="K26" s="161"/>
      <c r="L26" s="165"/>
      <c r="M26" s="166" t="str">
        <f t="shared" ref="M26:M30" si="12">IF(I26&lt;&gt;"",I26*14,"")</f>
        <v/>
      </c>
      <c r="N26" s="167" t="str">
        <f t="shared" ref="N26:N30" si="13">IF(SUM(J26:L26)&lt;&gt;0,SUM(J26:L26)*14,"")</f>
        <v/>
      </c>
      <c r="O26" s="163" t="str">
        <f t="shared" ref="O26:O30" si="14">IF(SUM(M26:N26)&lt;&gt;0,SUM(M26:N26),"")</f>
        <v/>
      </c>
      <c r="P26" s="168" t="str">
        <f t="shared" ref="P26:P30" si="15">IF(G26&lt;&gt;0,G26*25-O26,"")</f>
        <v/>
      </c>
      <c r="R26" s="61"/>
      <c r="S26" s="226" t="str">
        <f t="shared" ref="S26:S30" si="16">IF(B26&lt;=9,"0","")</f>
        <v>0</v>
      </c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Y26" s="80"/>
      <c r="AZ26" s="80"/>
      <c r="BA26" s="80"/>
      <c r="BB26" s="80"/>
      <c r="BC26" s="80"/>
      <c r="BD26" s="80"/>
      <c r="BE26" s="80"/>
    </row>
    <row r="27" spans="1:57" ht="15" customHeight="1">
      <c r="B27" s="172"/>
      <c r="C27" s="161"/>
      <c r="D27" s="173"/>
      <c r="E27" s="163" t="str">
        <f t="shared" si="11"/>
        <v/>
      </c>
      <c r="F27" s="161"/>
      <c r="G27" s="175"/>
      <c r="H27" s="164"/>
      <c r="I27" s="160"/>
      <c r="J27" s="161"/>
      <c r="K27" s="161"/>
      <c r="L27" s="165"/>
      <c r="M27" s="166" t="str">
        <f t="shared" si="12"/>
        <v/>
      </c>
      <c r="N27" s="167" t="str">
        <f t="shared" si="13"/>
        <v/>
      </c>
      <c r="O27" s="163" t="str">
        <f t="shared" si="14"/>
        <v/>
      </c>
      <c r="P27" s="168" t="str">
        <f t="shared" si="15"/>
        <v/>
      </c>
      <c r="S27" s="226" t="str">
        <f t="shared" si="16"/>
        <v>0</v>
      </c>
      <c r="AU27" s="79"/>
      <c r="AV27" s="79"/>
      <c r="AW27" s="79"/>
      <c r="AX27" s="79"/>
      <c r="AY27" s="80"/>
      <c r="AZ27" s="80"/>
      <c r="BA27" s="80"/>
      <c r="BB27" s="80"/>
      <c r="BC27" s="80"/>
      <c r="BD27" s="80"/>
      <c r="BE27" s="80"/>
    </row>
    <row r="28" spans="1:57" ht="15" customHeight="1">
      <c r="B28" s="172"/>
      <c r="C28" s="161"/>
      <c r="D28" s="173"/>
      <c r="E28" s="163" t="str">
        <f t="shared" si="11"/>
        <v/>
      </c>
      <c r="F28" s="161"/>
      <c r="G28" s="175"/>
      <c r="H28" s="164"/>
      <c r="I28" s="160"/>
      <c r="J28" s="161"/>
      <c r="K28" s="161"/>
      <c r="L28" s="165"/>
      <c r="M28" s="166" t="str">
        <f t="shared" si="12"/>
        <v/>
      </c>
      <c r="N28" s="167" t="str">
        <f t="shared" si="13"/>
        <v/>
      </c>
      <c r="O28" s="163" t="str">
        <f t="shared" si="14"/>
        <v/>
      </c>
      <c r="P28" s="168" t="str">
        <f t="shared" si="15"/>
        <v/>
      </c>
      <c r="S28" s="226" t="str">
        <f t="shared" si="16"/>
        <v>0</v>
      </c>
      <c r="AU28" s="79"/>
      <c r="AV28" s="79"/>
      <c r="AW28" s="79"/>
      <c r="AX28" s="79"/>
      <c r="AY28" s="80"/>
      <c r="AZ28" s="80"/>
      <c r="BA28" s="80"/>
      <c r="BB28" s="80"/>
      <c r="BC28" s="80"/>
      <c r="BD28" s="80"/>
      <c r="BE28" s="80"/>
    </row>
    <row r="29" spans="1:57" ht="15" customHeight="1">
      <c r="B29" s="172"/>
      <c r="C29" s="161"/>
      <c r="D29" s="173"/>
      <c r="E29" s="163" t="str">
        <f t="shared" si="11"/>
        <v/>
      </c>
      <c r="F29" s="161"/>
      <c r="G29" s="175"/>
      <c r="H29" s="164"/>
      <c r="I29" s="160"/>
      <c r="J29" s="161"/>
      <c r="K29" s="161"/>
      <c r="L29" s="165"/>
      <c r="M29" s="166" t="str">
        <f t="shared" si="12"/>
        <v/>
      </c>
      <c r="N29" s="167" t="str">
        <f t="shared" si="13"/>
        <v/>
      </c>
      <c r="O29" s="163" t="str">
        <f t="shared" si="14"/>
        <v/>
      </c>
      <c r="P29" s="168" t="str">
        <f t="shared" si="15"/>
        <v/>
      </c>
      <c r="S29" s="226" t="str">
        <f t="shared" si="16"/>
        <v>0</v>
      </c>
      <c r="AU29" s="79"/>
      <c r="AV29" s="79"/>
      <c r="AW29" s="79"/>
      <c r="AX29" s="79"/>
      <c r="AY29" s="80"/>
      <c r="AZ29" s="80"/>
      <c r="BA29" s="80"/>
      <c r="BB29" s="80"/>
      <c r="BC29" s="80"/>
      <c r="BD29" s="80"/>
      <c r="BE29" s="80"/>
    </row>
    <row r="30" spans="1:57" ht="15" customHeight="1" thickBot="1">
      <c r="B30" s="172"/>
      <c r="C30" s="161"/>
      <c r="D30" s="173"/>
      <c r="E30" s="163" t="str">
        <f t="shared" si="11"/>
        <v/>
      </c>
      <c r="F30" s="161"/>
      <c r="G30" s="175"/>
      <c r="H30" s="164"/>
      <c r="I30" s="160"/>
      <c r="J30" s="161"/>
      <c r="K30" s="161"/>
      <c r="L30" s="165"/>
      <c r="M30" s="166" t="str">
        <f t="shared" si="12"/>
        <v/>
      </c>
      <c r="N30" s="167" t="str">
        <f t="shared" si="13"/>
        <v/>
      </c>
      <c r="O30" s="163" t="str">
        <f t="shared" si="14"/>
        <v/>
      </c>
      <c r="P30" s="168" t="str">
        <f t="shared" si="15"/>
        <v/>
      </c>
      <c r="S30" s="226" t="str">
        <f t="shared" si="16"/>
        <v>0</v>
      </c>
      <c r="AU30" s="79"/>
      <c r="AV30" s="79"/>
      <c r="AW30" s="79"/>
      <c r="AX30" s="79"/>
      <c r="AY30" s="80"/>
      <c r="AZ30" s="80"/>
      <c r="BA30" s="80"/>
      <c r="BB30" s="80"/>
      <c r="BC30" s="80"/>
      <c r="BD30" s="80"/>
      <c r="BE30" s="80"/>
    </row>
    <row r="31" spans="1:57" ht="15" customHeight="1" thickBot="1">
      <c r="B31" s="280" t="s">
        <v>67</v>
      </c>
      <c r="C31" s="315"/>
      <c r="D31" s="315"/>
      <c r="E31" s="315"/>
      <c r="F31" s="316"/>
      <c r="G31" s="302">
        <f>SUMIF($F25:$F30,"&lt;&gt;DFA",G25:G30)</f>
        <v>0</v>
      </c>
      <c r="H31" s="322" t="str">
        <f>CONCATENATE(TEXT(COUNTIFS(F25:F30,"&lt;&gt;DFA",H25:H30,"E"),0),"E, ",TEXT(COUNTIFS(F25:F30,"&lt;&gt;DFA",H25:H30,"C"),0),"C, ",TEXT(COUNTIFS(F25:F30,"&lt;&gt;DFA",H25:H30,"V"),0),"V")</f>
        <v>0E, 0C, 0V</v>
      </c>
      <c r="I31" s="182">
        <f t="shared" ref="I31:P31" si="17">SUMIF($F25:$F30,"&lt;&gt;DFA",I25:I30)</f>
        <v>0</v>
      </c>
      <c r="J31" s="183">
        <f t="shared" si="17"/>
        <v>0</v>
      </c>
      <c r="K31" s="183">
        <f t="shared" si="17"/>
        <v>0</v>
      </c>
      <c r="L31" s="184">
        <f t="shared" si="17"/>
        <v>0</v>
      </c>
      <c r="M31" s="185">
        <f t="shared" si="17"/>
        <v>0</v>
      </c>
      <c r="N31" s="183">
        <f t="shared" si="17"/>
        <v>0</v>
      </c>
      <c r="O31" s="183">
        <f t="shared" si="17"/>
        <v>0</v>
      </c>
      <c r="P31" s="184">
        <f t="shared" si="17"/>
        <v>0</v>
      </c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U31" s="79"/>
      <c r="AV31" s="82"/>
      <c r="AW31" s="82"/>
      <c r="AX31" s="82"/>
      <c r="AY31" s="80"/>
      <c r="AZ31" s="80"/>
      <c r="BA31" s="80"/>
      <c r="BB31" s="80"/>
      <c r="BC31" s="80"/>
      <c r="BD31" s="80"/>
      <c r="BE31" s="80"/>
    </row>
    <row r="32" spans="1:57" ht="15" customHeight="1" thickBot="1">
      <c r="B32" s="281"/>
      <c r="C32" s="317"/>
      <c r="D32" s="317"/>
      <c r="E32" s="317"/>
      <c r="F32" s="318"/>
      <c r="G32" s="303">
        <f>SUMIF($F26:$F31,"&lt;&gt;DFA",G26:G31)</f>
        <v>0</v>
      </c>
      <c r="H32" s="323"/>
      <c r="I32" s="304">
        <f>SUM(I31:L31)</f>
        <v>0</v>
      </c>
      <c r="J32" s="305"/>
      <c r="K32" s="305"/>
      <c r="L32" s="306"/>
      <c r="M32" s="298">
        <f>SUM(M31:N31)</f>
        <v>0</v>
      </c>
      <c r="N32" s="299"/>
      <c r="O32" s="304">
        <f>SUM(O31:P31)</f>
        <v>0</v>
      </c>
      <c r="P32" s="306"/>
      <c r="U32" s="83"/>
      <c r="AU32" s="79"/>
      <c r="AV32" s="79"/>
      <c r="AW32" s="79"/>
      <c r="AX32" s="79"/>
      <c r="AY32" s="80"/>
      <c r="AZ32" s="80"/>
      <c r="BA32" s="80"/>
      <c r="BB32" s="80"/>
      <c r="BC32" s="80"/>
      <c r="BD32" s="80"/>
      <c r="BE32" s="80"/>
    </row>
    <row r="33" spans="2:57" ht="15" customHeight="1" thickBot="1">
      <c r="B33" s="280" t="s">
        <v>68</v>
      </c>
      <c r="C33" s="315"/>
      <c r="D33" s="315"/>
      <c r="E33" s="315"/>
      <c r="F33" s="316"/>
      <c r="G33" s="302">
        <f>G22+G31</f>
        <v>0</v>
      </c>
      <c r="H33" s="300" t="str">
        <f>CONCATENATE(TEXT(COUNTIFS(F16:F21,"&lt;&gt;DFA",H16:H21,"E")+COUNTIFS(F25:F30,"&lt;&gt;DFA",H25:H30,"E"),0),"E, ",TEXT(COUNTIFS(F16:F21,"&lt;&gt;DFA",H16:H21,"C")+COUNTIFS(F25:F30,"&lt;&gt;DFA",H25:H30,"C"),0),"C, ",TEXT(COUNTIFS(F16:F21,"&lt;&gt;DFA",H16:H21,"V")+COUNTIFS(F25:F30,"&lt;&gt;DFA",H25:H30,"V"),0),"V")</f>
        <v>0E, 0C, 0V</v>
      </c>
      <c r="I33" s="182">
        <f t="shared" ref="I33:P33" si="18">I22+I31</f>
        <v>0</v>
      </c>
      <c r="J33" s="182">
        <f t="shared" si="18"/>
        <v>0</v>
      </c>
      <c r="K33" s="182">
        <f t="shared" si="18"/>
        <v>0</v>
      </c>
      <c r="L33" s="187">
        <f t="shared" si="18"/>
        <v>0</v>
      </c>
      <c r="M33" s="188">
        <f t="shared" si="18"/>
        <v>0</v>
      </c>
      <c r="N33" s="186">
        <f t="shared" si="18"/>
        <v>0</v>
      </c>
      <c r="O33" s="182">
        <f t="shared" si="18"/>
        <v>0</v>
      </c>
      <c r="P33" s="184">
        <f t="shared" si="18"/>
        <v>0</v>
      </c>
      <c r="AU33" s="79"/>
      <c r="AV33" s="84"/>
      <c r="AW33" s="84"/>
      <c r="AX33" s="84"/>
      <c r="AY33" s="80"/>
      <c r="AZ33" s="80"/>
      <c r="BA33" s="80"/>
      <c r="BB33" s="80"/>
      <c r="BC33" s="80"/>
      <c r="BD33" s="80"/>
      <c r="BE33" s="80"/>
    </row>
    <row r="34" spans="2:57" ht="15" customHeight="1" thickBot="1">
      <c r="B34" s="281"/>
      <c r="C34" s="317"/>
      <c r="D34" s="317"/>
      <c r="E34" s="317"/>
      <c r="F34" s="318"/>
      <c r="G34" s="303"/>
      <c r="H34" s="301"/>
      <c r="I34" s="281">
        <f>I23+I32</f>
        <v>0</v>
      </c>
      <c r="J34" s="317"/>
      <c r="K34" s="317"/>
      <c r="L34" s="318"/>
      <c r="M34" s="296">
        <f>SUM(M32,M23)</f>
        <v>0</v>
      </c>
      <c r="N34" s="297"/>
      <c r="O34" s="281">
        <f>O23+O32</f>
        <v>0</v>
      </c>
      <c r="P34" s="318"/>
      <c r="AY34" s="80"/>
      <c r="AZ34" s="80"/>
      <c r="BA34" s="80"/>
      <c r="BB34" s="80"/>
      <c r="BC34" s="80"/>
      <c r="BD34" s="80"/>
      <c r="BE34" s="80"/>
    </row>
    <row r="35" spans="2:57" ht="15" customHeight="1">
      <c r="H35" s="85"/>
      <c r="AY35" s="80"/>
      <c r="AZ35" s="80"/>
      <c r="BA35" s="80"/>
      <c r="BB35" s="80"/>
      <c r="BC35" s="80"/>
      <c r="BD35" s="80"/>
      <c r="BE35" s="80"/>
    </row>
    <row r="36" spans="2:57" ht="15" customHeight="1">
      <c r="H36" s="86" t="s">
        <v>9</v>
      </c>
      <c r="I36" s="25" t="s">
        <v>26</v>
      </c>
      <c r="J36" s="25"/>
      <c r="K36" s="25"/>
      <c r="L36" s="25"/>
      <c r="M36" s="25"/>
      <c r="N36" s="25"/>
      <c r="AY36" s="80"/>
      <c r="AZ36" s="80"/>
      <c r="BA36" s="80"/>
      <c r="BB36" s="80"/>
      <c r="BC36" s="80"/>
      <c r="BD36" s="80"/>
      <c r="BE36" s="80"/>
    </row>
    <row r="37" spans="2:57" ht="15" customHeight="1">
      <c r="B37" s="314"/>
      <c r="C37" s="314"/>
      <c r="D37" s="314"/>
      <c r="E37" s="314"/>
      <c r="H37" s="86" t="s">
        <v>4</v>
      </c>
      <c r="I37" s="25" t="s">
        <v>27</v>
      </c>
      <c r="J37" s="25"/>
      <c r="K37" s="25"/>
      <c r="L37" s="25"/>
      <c r="M37" s="25"/>
      <c r="N37" s="25"/>
      <c r="AY37" s="80"/>
      <c r="AZ37" s="80"/>
      <c r="BA37" s="80"/>
      <c r="BB37" s="80"/>
      <c r="BC37" s="80"/>
      <c r="BD37" s="80"/>
      <c r="BE37" s="80"/>
    </row>
    <row r="38" spans="2:57" ht="15" customHeight="1">
      <c r="B38" s="314"/>
      <c r="C38" s="314"/>
      <c r="D38" s="314"/>
      <c r="E38" s="314"/>
      <c r="H38" s="86" t="s">
        <v>5</v>
      </c>
      <c r="I38" s="25" t="s">
        <v>28</v>
      </c>
      <c r="J38" s="25"/>
      <c r="K38" s="25"/>
      <c r="L38" s="25"/>
      <c r="M38" s="25"/>
      <c r="N38" s="25"/>
      <c r="AY38" s="80"/>
      <c r="AZ38" s="80"/>
      <c r="BA38" s="80"/>
      <c r="BB38" s="80"/>
      <c r="BC38" s="80"/>
      <c r="BD38" s="80"/>
      <c r="BE38" s="80"/>
    </row>
    <row r="39" spans="2:57" ht="15" customHeight="1">
      <c r="B39" s="32"/>
      <c r="C39" s="321"/>
      <c r="D39" s="219"/>
      <c r="E39" s="32"/>
      <c r="H39" s="86" t="s">
        <v>6</v>
      </c>
      <c r="I39" s="25" t="s">
        <v>29</v>
      </c>
      <c r="J39" s="25"/>
      <c r="K39" s="25"/>
      <c r="L39" s="25"/>
      <c r="M39" s="25"/>
      <c r="N39" s="25"/>
      <c r="AY39" s="80"/>
      <c r="AZ39" s="80"/>
      <c r="BA39" s="80"/>
      <c r="BB39" s="80"/>
      <c r="BC39" s="80"/>
      <c r="BD39" s="80"/>
      <c r="BE39" s="80"/>
    </row>
    <row r="40" spans="2:57" ht="15" customHeight="1">
      <c r="B40" s="32"/>
      <c r="C40" s="321"/>
      <c r="D40" s="219"/>
      <c r="E40" s="32"/>
      <c r="H40" s="86" t="s">
        <v>7</v>
      </c>
      <c r="I40" s="25" t="s">
        <v>30</v>
      </c>
      <c r="J40" s="25"/>
      <c r="K40" s="25"/>
      <c r="L40" s="25"/>
      <c r="M40" s="25"/>
      <c r="N40" s="25"/>
    </row>
    <row r="41" spans="2:57" ht="15" customHeight="1">
      <c r="B41" s="32"/>
      <c r="C41" s="321"/>
      <c r="D41" s="219"/>
      <c r="E41" s="32"/>
      <c r="H41" s="86" t="s">
        <v>12</v>
      </c>
      <c r="I41" s="25" t="s">
        <v>31</v>
      </c>
      <c r="J41" s="25"/>
      <c r="K41" s="25"/>
      <c r="L41" s="25"/>
      <c r="M41" s="25"/>
      <c r="N41" s="25"/>
    </row>
    <row r="42" spans="2:57" ht="15" customHeight="1">
      <c r="B42" s="32"/>
      <c r="C42" s="321"/>
      <c r="D42" s="219"/>
      <c r="E42" s="32"/>
      <c r="H42" s="86" t="s">
        <v>13</v>
      </c>
      <c r="I42" s="25" t="s">
        <v>32</v>
      </c>
      <c r="J42" s="25"/>
      <c r="K42" s="25"/>
      <c r="L42" s="25"/>
      <c r="M42" s="25"/>
      <c r="N42" s="25"/>
    </row>
    <row r="43" spans="2:57" ht="15" customHeight="1">
      <c r="B43" s="32"/>
      <c r="C43" s="321"/>
      <c r="D43" s="219"/>
      <c r="E43" s="32"/>
      <c r="H43" s="86" t="s">
        <v>10</v>
      </c>
      <c r="I43" s="25" t="s">
        <v>33</v>
      </c>
      <c r="J43" s="25"/>
      <c r="K43" s="25"/>
      <c r="L43" s="25"/>
      <c r="M43" s="25"/>
      <c r="N43" s="25"/>
    </row>
    <row r="44" spans="2:57" ht="15" customHeight="1">
      <c r="B44" s="32"/>
      <c r="C44" s="321"/>
      <c r="D44" s="219"/>
      <c r="E44" s="32"/>
      <c r="H44" s="86" t="s">
        <v>11</v>
      </c>
      <c r="I44" s="25" t="s">
        <v>34</v>
      </c>
      <c r="J44" s="25"/>
      <c r="K44" s="25"/>
      <c r="L44" s="25"/>
      <c r="M44" s="25"/>
      <c r="N44" s="25"/>
    </row>
    <row r="45" spans="2:57" ht="15" customHeight="1">
      <c r="B45" s="32"/>
      <c r="C45" s="321"/>
      <c r="D45" s="219"/>
      <c r="E45" s="32"/>
      <c r="H45" s="86"/>
      <c r="I45" s="25"/>
      <c r="J45" s="25"/>
      <c r="K45" s="25"/>
      <c r="L45" s="25"/>
      <c r="M45" s="25"/>
      <c r="N45" s="25"/>
    </row>
    <row r="46" spans="2:57" ht="15" customHeight="1">
      <c r="B46" s="32"/>
      <c r="C46" s="321"/>
      <c r="D46" s="219"/>
      <c r="E46" s="32"/>
      <c r="H46" s="7"/>
      <c r="J46" s="25"/>
      <c r="K46" s="25"/>
      <c r="L46" s="25"/>
      <c r="M46" s="25"/>
      <c r="N46" s="25"/>
    </row>
    <row r="47" spans="2:57" ht="15" customHeight="1">
      <c r="B47" s="32"/>
      <c r="C47" s="321"/>
      <c r="D47" s="219"/>
      <c r="E47" s="32"/>
      <c r="H47" s="86" t="s">
        <v>21</v>
      </c>
      <c r="I47" s="25" t="s">
        <v>35</v>
      </c>
      <c r="J47" s="25"/>
      <c r="K47" s="25"/>
      <c r="L47" s="25"/>
      <c r="M47" s="25"/>
      <c r="N47" s="25"/>
    </row>
    <row r="48" spans="2:57" ht="15" customHeight="1">
      <c r="B48" s="32"/>
      <c r="C48" s="321"/>
      <c r="D48" s="219"/>
      <c r="E48" s="32"/>
      <c r="H48" s="86" t="s">
        <v>23</v>
      </c>
      <c r="I48" s="25" t="s">
        <v>153</v>
      </c>
      <c r="J48" s="25"/>
      <c r="K48" s="25"/>
      <c r="L48" s="25"/>
      <c r="M48" s="25"/>
      <c r="N48" s="25"/>
    </row>
    <row r="49" spans="1:57" ht="15" customHeight="1">
      <c r="B49" s="32"/>
      <c r="C49" s="321"/>
      <c r="D49" s="219"/>
      <c r="E49" s="32"/>
      <c r="H49" s="86" t="s">
        <v>22</v>
      </c>
      <c r="I49" s="25" t="s">
        <v>36</v>
      </c>
      <c r="J49" s="25"/>
      <c r="K49" s="25"/>
      <c r="L49" s="25"/>
      <c r="M49" s="25"/>
      <c r="N49" s="25"/>
    </row>
    <row r="50" spans="1:57" ht="15" customHeight="1">
      <c r="B50" s="32"/>
      <c r="C50" s="321"/>
      <c r="D50" s="219"/>
      <c r="E50" s="32"/>
      <c r="H50" s="86"/>
      <c r="I50" s="25"/>
      <c r="J50" s="25"/>
      <c r="K50" s="25"/>
      <c r="L50" s="25"/>
      <c r="M50" s="25"/>
      <c r="N50" s="25"/>
    </row>
    <row r="51" spans="1:57" ht="15" customHeight="1">
      <c r="C51" s="311"/>
      <c r="D51" s="87"/>
      <c r="E51" s="88"/>
      <c r="H51" s="7"/>
      <c r="I51" s="25"/>
      <c r="J51" s="25"/>
      <c r="K51" s="25"/>
      <c r="L51" s="25"/>
      <c r="M51" s="25"/>
      <c r="N51" s="25"/>
    </row>
    <row r="52" spans="1:57" ht="15" customHeight="1">
      <c r="C52" s="311"/>
      <c r="D52" s="87"/>
      <c r="E52" s="88"/>
      <c r="H52" s="86" t="s">
        <v>154</v>
      </c>
      <c r="I52" s="25" t="s">
        <v>155</v>
      </c>
      <c r="J52" s="25"/>
      <c r="K52" s="25"/>
      <c r="L52" s="25"/>
      <c r="M52" s="25"/>
      <c r="N52" s="25"/>
    </row>
    <row r="53" spans="1:57" ht="15" customHeight="1">
      <c r="C53" s="311"/>
      <c r="D53" s="87"/>
      <c r="E53" s="88"/>
      <c r="H53" s="86" t="s">
        <v>156</v>
      </c>
      <c r="I53" s="25" t="s">
        <v>37</v>
      </c>
      <c r="J53" s="25"/>
      <c r="K53" s="25"/>
      <c r="L53" s="25"/>
      <c r="M53" s="25"/>
      <c r="N53" s="25"/>
    </row>
    <row r="54" spans="1:57" ht="15" customHeight="1">
      <c r="C54" s="311"/>
      <c r="D54" s="87"/>
      <c r="E54" s="88"/>
      <c r="H54" s="86" t="s">
        <v>157</v>
      </c>
      <c r="I54" s="25" t="s">
        <v>158</v>
      </c>
    </row>
    <row r="55" spans="1:57" s="60" customFormat="1" ht="15" customHeight="1">
      <c r="A55" s="58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</row>
    <row r="56" spans="1:57" s="180" customFormat="1" ht="15" customHeight="1">
      <c r="A56" s="179"/>
      <c r="B56" s="130"/>
      <c r="C56" s="11"/>
      <c r="D56" s="247" t="str">
        <f>Pagina1!$B$47</f>
        <v>DECAN,</v>
      </c>
      <c r="E56" s="246"/>
      <c r="F56" s="19"/>
      <c r="G56" s="19"/>
      <c r="H56" s="19"/>
      <c r="I56" s="19"/>
      <c r="J56" s="38"/>
      <c r="K56" s="38"/>
      <c r="L56" s="247" t="str">
        <f>Pagina1!$I$47</f>
        <v>DIRECTOR DEPARTAMENT,</v>
      </c>
      <c r="M56" s="19"/>
      <c r="N56" s="247"/>
      <c r="O56" s="247"/>
      <c r="P56" s="247"/>
      <c r="Q56" s="41"/>
      <c r="AU56" s="181"/>
      <c r="AV56" s="181"/>
      <c r="AW56" s="181"/>
      <c r="AX56" s="181"/>
      <c r="AY56" s="181"/>
      <c r="AZ56" s="181"/>
      <c r="BA56" s="181"/>
      <c r="BB56" s="181"/>
      <c r="BC56" s="181"/>
      <c r="BD56" s="181"/>
      <c r="BE56" s="181"/>
    </row>
    <row r="57" spans="1:57" s="180" customFormat="1" ht="15" customHeight="1">
      <c r="A57" s="179"/>
      <c r="B57" s="130"/>
      <c r="C57" s="130"/>
      <c r="D57" s="19">
        <f>Pagina1!$A$48</f>
        <v>0</v>
      </c>
      <c r="E57" s="246"/>
      <c r="F57" s="19"/>
      <c r="G57" s="19"/>
      <c r="H57" s="19"/>
      <c r="I57" s="38"/>
      <c r="J57" s="38"/>
      <c r="K57" s="38"/>
      <c r="L57" s="19">
        <f>Pagina1!$J$48</f>
        <v>0</v>
      </c>
      <c r="M57" s="38"/>
      <c r="N57" s="38"/>
      <c r="O57" s="38"/>
      <c r="P57" s="38"/>
      <c r="Q57" s="4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</row>
    <row r="58" spans="1:57" s="60" customFormat="1" ht="15" customHeight="1">
      <c r="A58" s="58"/>
      <c r="B58" s="35"/>
      <c r="C58" s="311"/>
      <c r="D58" s="245"/>
      <c r="E58" s="245"/>
      <c r="F58" s="19" t="str">
        <f>Pagina1!$F$49</f>
        <v>DIRECTOR DE PROGRAM</v>
      </c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35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</row>
    <row r="59" spans="1:57" s="60" customFormat="1" ht="15" customHeight="1">
      <c r="A59" s="58"/>
      <c r="B59" s="35"/>
      <c r="C59" s="311"/>
      <c r="D59" s="245"/>
      <c r="E59" s="245"/>
      <c r="F59" s="19">
        <f>Pagina1!$F$50</f>
        <v>0</v>
      </c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35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</row>
    <row r="60" spans="1:57" s="60" customFormat="1">
      <c r="A60" s="58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</row>
    <row r="61" spans="1:57" s="60" customFormat="1">
      <c r="A61" s="58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</row>
    <row r="62" spans="1:57" s="60" customFormat="1">
      <c r="A62" s="58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</row>
    <row r="63" spans="1:57" s="60" customFormat="1">
      <c r="A63" s="58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</row>
    <row r="64" spans="1:57" s="60" customFormat="1">
      <c r="A64" s="58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</row>
    <row r="65" spans="1:57" s="60" customFormat="1">
      <c r="A65" s="58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</row>
    <row r="66" spans="1:57" s="60" customFormat="1">
      <c r="A66" s="58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</row>
    <row r="67" spans="1:57" s="60" customFormat="1">
      <c r="A67" s="58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</row>
    <row r="68" spans="1:57" s="60" customFormat="1">
      <c r="A68" s="58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</row>
    <row r="69" spans="1:57" s="60" customFormat="1">
      <c r="A69" s="58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</row>
    <row r="70" spans="1:57" s="60" customFormat="1">
      <c r="A70" s="58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</row>
    <row r="71" spans="1:57" s="60" customFormat="1">
      <c r="A71" s="58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</row>
    <row r="72" spans="1:57" s="60" customFormat="1">
      <c r="A72" s="58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</row>
    <row r="73" spans="1:57" s="60" customFormat="1">
      <c r="A73" s="58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</row>
    <row r="74" spans="1:57" s="60" customFormat="1">
      <c r="A74" s="58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</row>
    <row r="75" spans="1:57" s="60" customFormat="1">
      <c r="A75" s="58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</row>
    <row r="76" spans="1:57" s="60" customFormat="1">
      <c r="A76" s="58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</row>
    <row r="77" spans="1:57" s="60" customFormat="1">
      <c r="A77" s="58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</row>
    <row r="78" spans="1:57" s="60" customFormat="1">
      <c r="A78" s="58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</row>
    <row r="79" spans="1:57" s="60" customFormat="1">
      <c r="A79" s="58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</row>
    <row r="80" spans="1:57" s="60" customFormat="1">
      <c r="A80" s="58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</row>
    <row r="81" spans="1:57" s="60" customFormat="1">
      <c r="A81" s="58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</row>
    <row r="82" spans="1:57" s="60" customFormat="1">
      <c r="A82" s="58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</row>
    <row r="83" spans="1:57" s="60" customFormat="1">
      <c r="A83" s="58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</row>
    <row r="84" spans="1:57" s="60" customFormat="1">
      <c r="A84" s="58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</row>
    <row r="85" spans="1:57" s="60" customFormat="1">
      <c r="A85" s="58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</row>
    <row r="86" spans="1:57" s="60" customFormat="1">
      <c r="A86" s="58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</row>
    <row r="87" spans="1:57" s="60" customFormat="1">
      <c r="A87" s="58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</row>
    <row r="88" spans="1:57" s="60" customFormat="1">
      <c r="A88" s="58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</row>
    <row r="89" spans="1:57" s="60" customFormat="1">
      <c r="A89" s="58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</row>
    <row r="90" spans="1:57" s="60" customFormat="1">
      <c r="A90" s="58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</row>
    <row r="91" spans="1:57" s="60" customFormat="1">
      <c r="A91" s="58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</row>
    <row r="92" spans="1:57" s="60" customFormat="1">
      <c r="A92" s="58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</row>
    <row r="93" spans="1:57" s="60" customFormat="1">
      <c r="A93" s="58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</row>
    <row r="94" spans="1:57" s="60" customFormat="1">
      <c r="A94" s="58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</row>
    <row r="95" spans="1:57" s="60" customFormat="1">
      <c r="A95" s="58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</row>
    <row r="96" spans="1:57" s="60" customFormat="1">
      <c r="A96" s="58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</row>
    <row r="97" spans="1:57" s="60" customFormat="1">
      <c r="A97" s="58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</row>
    <row r="98" spans="1:57" s="60" customFormat="1">
      <c r="A98" s="58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</row>
    <row r="99" spans="1:57" s="60" customFormat="1">
      <c r="A99" s="58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</row>
    <row r="100" spans="1:57" s="60" customFormat="1">
      <c r="A100" s="58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</row>
    <row r="101" spans="1:57" s="60" customFormat="1">
      <c r="A101" s="58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</row>
    <row r="102" spans="1:57" s="60" customFormat="1">
      <c r="A102" s="58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</row>
    <row r="103" spans="1:57" s="60" customFormat="1">
      <c r="A103" s="58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</row>
    <row r="104" spans="1:57" s="60" customFormat="1">
      <c r="A104" s="58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</row>
    <row r="105" spans="1:57" s="60" customFormat="1">
      <c r="A105" s="58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</row>
    <row r="106" spans="1:57" s="60" customFormat="1">
      <c r="A106" s="58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</row>
    <row r="107" spans="1:57" s="60" customFormat="1">
      <c r="A107" s="58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</row>
    <row r="108" spans="1:57" s="60" customFormat="1">
      <c r="A108" s="58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</row>
    <row r="109" spans="1:57" s="60" customFormat="1">
      <c r="A109" s="58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</row>
    <row r="110" spans="1:57" s="60" customFormat="1">
      <c r="A110" s="58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</row>
    <row r="111" spans="1:57" s="60" customFormat="1">
      <c r="A111" s="58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</row>
    <row r="112" spans="1:57" s="60" customFormat="1">
      <c r="A112" s="58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</row>
    <row r="113" spans="1:57" s="60" customFormat="1">
      <c r="A113" s="58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</row>
    <row r="114" spans="1:57" s="60" customFormat="1">
      <c r="A114" s="58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</row>
    <row r="115" spans="1:57" s="60" customFormat="1">
      <c r="A115" s="58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</row>
    <row r="116" spans="1:57" s="60" customFormat="1">
      <c r="A116" s="58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</row>
    <row r="117" spans="1:57" s="60" customFormat="1">
      <c r="A117" s="58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</row>
    <row r="118" spans="1:57" s="60" customFormat="1">
      <c r="A118" s="58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AU118" s="61"/>
      <c r="AV118" s="61"/>
      <c r="AW118" s="61"/>
      <c r="AX118" s="61"/>
      <c r="AY118" s="61"/>
      <c r="AZ118" s="61"/>
      <c r="BA118" s="61"/>
      <c r="BB118" s="61"/>
      <c r="BC118" s="61"/>
      <c r="BD118" s="61"/>
      <c r="BE118" s="61"/>
    </row>
    <row r="119" spans="1:57" s="60" customFormat="1">
      <c r="A119" s="58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AU119" s="61"/>
      <c r="AV119" s="61"/>
      <c r="AW119" s="61"/>
      <c r="AX119" s="61"/>
      <c r="AY119" s="61"/>
      <c r="AZ119" s="61"/>
      <c r="BA119" s="61"/>
      <c r="BB119" s="61"/>
      <c r="BC119" s="61"/>
      <c r="BD119" s="61"/>
      <c r="BE119" s="61"/>
    </row>
    <row r="120" spans="1:57" s="60" customFormat="1">
      <c r="A120" s="58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</row>
    <row r="121" spans="1:57" s="60" customFormat="1">
      <c r="A121" s="58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</row>
    <row r="122" spans="1:57" s="60" customFormat="1">
      <c r="A122" s="58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</row>
    <row r="123" spans="1:57" s="60" customFormat="1">
      <c r="A123" s="58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</row>
    <row r="124" spans="1:57" s="60" customFormat="1">
      <c r="A124" s="58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</row>
    <row r="125" spans="1:57" s="60" customFormat="1">
      <c r="A125" s="58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</row>
    <row r="126" spans="1:57" s="60" customFormat="1">
      <c r="A126" s="58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AU126" s="61"/>
      <c r="AV126" s="61"/>
      <c r="AW126" s="61"/>
      <c r="AX126" s="61"/>
      <c r="AY126" s="61"/>
      <c r="AZ126" s="61"/>
      <c r="BA126" s="61"/>
      <c r="BB126" s="61"/>
      <c r="BC126" s="61"/>
      <c r="BD126" s="61"/>
      <c r="BE126" s="61"/>
    </row>
    <row r="127" spans="1:57" s="60" customFormat="1">
      <c r="A127" s="58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</row>
    <row r="128" spans="1:57" s="60" customFormat="1">
      <c r="A128" s="58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</row>
    <row r="129" spans="1:57" s="60" customFormat="1">
      <c r="A129" s="58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</row>
    <row r="130" spans="1:57" s="60" customFormat="1">
      <c r="A130" s="58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</row>
    <row r="131" spans="1:57" s="60" customFormat="1">
      <c r="A131" s="58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</row>
    <row r="132" spans="1:57" s="60" customFormat="1">
      <c r="A132" s="58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</row>
    <row r="133" spans="1:57" s="60" customFormat="1">
      <c r="A133" s="58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</row>
    <row r="134" spans="1:57" s="60" customFormat="1">
      <c r="A134" s="58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</row>
    <row r="135" spans="1:57" s="60" customFormat="1">
      <c r="A135" s="58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</row>
    <row r="136" spans="1:57" s="60" customFormat="1">
      <c r="A136" s="58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</row>
    <row r="137" spans="1:57" s="60" customFormat="1">
      <c r="A137" s="58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</row>
    <row r="138" spans="1:57" s="60" customFormat="1">
      <c r="A138" s="58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</row>
    <row r="139" spans="1:57" s="60" customFormat="1">
      <c r="A139" s="58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</row>
    <row r="140" spans="1:57" s="60" customFormat="1">
      <c r="A140" s="58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</row>
    <row r="141" spans="1:57" s="60" customFormat="1">
      <c r="A141" s="58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</row>
    <row r="142" spans="1:57" s="60" customFormat="1">
      <c r="A142" s="58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</row>
    <row r="143" spans="1:57" s="60" customFormat="1">
      <c r="A143" s="58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AU143" s="61"/>
      <c r="AV143" s="61"/>
      <c r="AW143" s="61"/>
      <c r="AX143" s="61"/>
      <c r="AY143" s="61"/>
      <c r="AZ143" s="61"/>
      <c r="BA143" s="61"/>
      <c r="BB143" s="61"/>
      <c r="BC143" s="61"/>
      <c r="BD143" s="61"/>
      <c r="BE143" s="61"/>
    </row>
    <row r="144" spans="1:57" s="60" customFormat="1">
      <c r="A144" s="58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AU144" s="61"/>
      <c r="AV144" s="61"/>
      <c r="AW144" s="61"/>
      <c r="AX144" s="61"/>
      <c r="AY144" s="61"/>
      <c r="AZ144" s="61"/>
      <c r="BA144" s="61"/>
      <c r="BB144" s="61"/>
      <c r="BC144" s="61"/>
      <c r="BD144" s="61"/>
      <c r="BE144" s="61"/>
    </row>
    <row r="145" spans="1:57" s="60" customFormat="1">
      <c r="A145" s="58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AU145" s="61"/>
      <c r="AV145" s="61"/>
      <c r="AW145" s="61"/>
      <c r="AX145" s="61"/>
      <c r="AY145" s="61"/>
      <c r="AZ145" s="61"/>
      <c r="BA145" s="61"/>
      <c r="BB145" s="61"/>
      <c r="BC145" s="61"/>
      <c r="BD145" s="61"/>
      <c r="BE145" s="61"/>
    </row>
    <row r="146" spans="1:57" s="60" customFormat="1">
      <c r="A146" s="58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AU146" s="61"/>
      <c r="AV146" s="61"/>
      <c r="AW146" s="61"/>
      <c r="AX146" s="61"/>
      <c r="AY146" s="61"/>
      <c r="AZ146" s="61"/>
      <c r="BA146" s="61"/>
      <c r="BB146" s="61"/>
      <c r="BC146" s="61"/>
      <c r="BD146" s="61"/>
      <c r="BE146" s="61"/>
    </row>
    <row r="147" spans="1:57" s="60" customFormat="1">
      <c r="A147" s="58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AU147" s="61"/>
      <c r="AV147" s="61"/>
      <c r="AW147" s="61"/>
      <c r="AX147" s="61"/>
      <c r="AY147" s="61"/>
      <c r="AZ147" s="61"/>
      <c r="BA147" s="61"/>
      <c r="BB147" s="61"/>
      <c r="BC147" s="61"/>
      <c r="BD147" s="61"/>
      <c r="BE147" s="61"/>
    </row>
    <row r="148" spans="1:57" s="60" customFormat="1">
      <c r="A148" s="58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AU148" s="61"/>
      <c r="AV148" s="61"/>
      <c r="AW148" s="61"/>
      <c r="AX148" s="61"/>
      <c r="AY148" s="61"/>
      <c r="AZ148" s="61"/>
      <c r="BA148" s="61"/>
      <c r="BB148" s="61"/>
      <c r="BC148" s="61"/>
      <c r="BD148" s="61"/>
      <c r="BE148" s="61"/>
    </row>
    <row r="149" spans="1:57" s="60" customFormat="1">
      <c r="A149" s="58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AU149" s="61"/>
      <c r="AV149" s="61"/>
      <c r="AW149" s="61"/>
      <c r="AX149" s="61"/>
      <c r="AY149" s="61"/>
      <c r="AZ149" s="61"/>
      <c r="BA149" s="61"/>
      <c r="BB149" s="61"/>
      <c r="BC149" s="61"/>
      <c r="BD149" s="61"/>
      <c r="BE149" s="61"/>
    </row>
    <row r="150" spans="1:57" s="60" customFormat="1">
      <c r="A150" s="58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AU150" s="61"/>
      <c r="AV150" s="61"/>
      <c r="AW150" s="61"/>
      <c r="AX150" s="61"/>
      <c r="AY150" s="61"/>
      <c r="AZ150" s="61"/>
      <c r="BA150" s="61"/>
      <c r="BB150" s="61"/>
      <c r="BC150" s="61"/>
      <c r="BD150" s="61"/>
      <c r="BE150" s="61"/>
    </row>
    <row r="151" spans="1:57" s="60" customFormat="1">
      <c r="A151" s="58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AU151" s="61"/>
      <c r="AV151" s="61"/>
      <c r="AW151" s="61"/>
      <c r="AX151" s="61"/>
      <c r="AY151" s="61"/>
      <c r="AZ151" s="61"/>
      <c r="BA151" s="61"/>
      <c r="BB151" s="61"/>
      <c r="BC151" s="61"/>
      <c r="BD151" s="61"/>
      <c r="BE151" s="61"/>
    </row>
    <row r="152" spans="1:57" s="60" customFormat="1">
      <c r="A152" s="58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AU152" s="61"/>
      <c r="AV152" s="61"/>
      <c r="AW152" s="61"/>
      <c r="AX152" s="61"/>
      <c r="AY152" s="61"/>
      <c r="AZ152" s="61"/>
      <c r="BA152" s="61"/>
      <c r="BB152" s="61"/>
      <c r="BC152" s="61"/>
      <c r="BD152" s="61"/>
      <c r="BE152" s="61"/>
    </row>
    <row r="153" spans="1:57" s="60" customFormat="1">
      <c r="A153" s="58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AU153" s="61"/>
      <c r="AV153" s="61"/>
      <c r="AW153" s="61"/>
      <c r="AX153" s="61"/>
      <c r="AY153" s="61"/>
      <c r="AZ153" s="61"/>
      <c r="BA153" s="61"/>
      <c r="BB153" s="61"/>
      <c r="BC153" s="61"/>
      <c r="BD153" s="61"/>
      <c r="BE153" s="61"/>
    </row>
    <row r="154" spans="1:57" s="60" customFormat="1">
      <c r="A154" s="58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AU154" s="61"/>
      <c r="AV154" s="61"/>
      <c r="AW154" s="61"/>
      <c r="AX154" s="61"/>
      <c r="AY154" s="61"/>
      <c r="AZ154" s="61"/>
      <c r="BA154" s="61"/>
      <c r="BB154" s="61"/>
      <c r="BC154" s="61"/>
      <c r="BD154" s="61"/>
      <c r="BE154" s="61"/>
    </row>
    <row r="155" spans="1:57" s="60" customFormat="1">
      <c r="A155" s="58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AU155" s="61"/>
      <c r="AV155" s="61"/>
      <c r="AW155" s="61"/>
      <c r="AX155" s="61"/>
      <c r="AY155" s="61"/>
      <c r="AZ155" s="61"/>
      <c r="BA155" s="61"/>
      <c r="BB155" s="61"/>
      <c r="BC155" s="61"/>
      <c r="BD155" s="61"/>
      <c r="BE155" s="61"/>
    </row>
    <row r="156" spans="1:57" s="60" customFormat="1">
      <c r="A156" s="58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AU156" s="61"/>
      <c r="AV156" s="61"/>
      <c r="AW156" s="61"/>
      <c r="AX156" s="61"/>
      <c r="AY156" s="61"/>
      <c r="AZ156" s="61"/>
      <c r="BA156" s="61"/>
      <c r="BB156" s="61"/>
      <c r="BC156" s="61"/>
      <c r="BD156" s="61"/>
      <c r="BE156" s="61"/>
    </row>
    <row r="157" spans="1:57" s="60" customFormat="1">
      <c r="A157" s="58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AU157" s="61"/>
      <c r="AV157" s="61"/>
      <c r="AW157" s="61"/>
      <c r="AX157" s="61"/>
      <c r="AY157" s="61"/>
      <c r="AZ157" s="61"/>
      <c r="BA157" s="61"/>
      <c r="BB157" s="61"/>
      <c r="BC157" s="61"/>
      <c r="BD157" s="61"/>
      <c r="BE157" s="61"/>
    </row>
    <row r="158" spans="1:57" s="60" customFormat="1">
      <c r="A158" s="58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AU158" s="61"/>
      <c r="AV158" s="61"/>
      <c r="AW158" s="61"/>
      <c r="AX158" s="61"/>
      <c r="AY158" s="61"/>
      <c r="AZ158" s="61"/>
      <c r="BA158" s="61"/>
      <c r="BB158" s="61"/>
      <c r="BC158" s="61"/>
      <c r="BD158" s="61"/>
      <c r="BE158" s="61"/>
    </row>
    <row r="159" spans="1:57" s="60" customFormat="1">
      <c r="A159" s="58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AU159" s="61"/>
      <c r="AV159" s="61"/>
      <c r="AW159" s="61"/>
      <c r="AX159" s="61"/>
      <c r="AY159" s="61"/>
      <c r="AZ159" s="61"/>
      <c r="BA159" s="61"/>
      <c r="BB159" s="61"/>
      <c r="BC159" s="61"/>
      <c r="BD159" s="61"/>
      <c r="BE159" s="61"/>
    </row>
    <row r="160" spans="1:57" s="60" customFormat="1">
      <c r="A160" s="58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</row>
    <row r="161" spans="1:57" s="60" customFormat="1">
      <c r="A161" s="58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</row>
    <row r="162" spans="1:57" s="60" customFormat="1">
      <c r="A162" s="58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</row>
    <row r="163" spans="1:57" s="60" customFormat="1">
      <c r="A163" s="58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</row>
    <row r="164" spans="1:57" s="60" customFormat="1">
      <c r="A164" s="58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</row>
    <row r="165" spans="1:57" s="60" customFormat="1">
      <c r="A165" s="58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</row>
    <row r="166" spans="1:57" s="60" customFormat="1">
      <c r="A166" s="58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</row>
    <row r="167" spans="1:57" s="60" customFormat="1">
      <c r="A167" s="58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</row>
    <row r="168" spans="1:57" s="60" customFormat="1">
      <c r="A168" s="58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</row>
    <row r="169" spans="1:57" s="60" customFormat="1">
      <c r="A169" s="58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</row>
    <row r="170" spans="1:57" s="60" customFormat="1">
      <c r="A170" s="58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</row>
    <row r="171" spans="1:57" s="60" customFormat="1">
      <c r="A171" s="58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</row>
    <row r="172" spans="1:57" s="60" customFormat="1">
      <c r="A172" s="58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</row>
    <row r="173" spans="1:57" s="60" customFormat="1">
      <c r="A173" s="58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</row>
    <row r="174" spans="1:57" s="60" customFormat="1">
      <c r="A174" s="58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</row>
    <row r="175" spans="1:57" s="60" customFormat="1">
      <c r="A175" s="58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</row>
    <row r="176" spans="1:57" s="60" customFormat="1">
      <c r="A176" s="58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</row>
    <row r="177" spans="1:57" s="60" customFormat="1">
      <c r="A177" s="58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</row>
    <row r="178" spans="1:57" s="60" customFormat="1">
      <c r="A178" s="58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</row>
    <row r="179" spans="1:57" s="60" customFormat="1">
      <c r="A179" s="58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</row>
    <row r="180" spans="1:57" s="60" customFormat="1">
      <c r="A180" s="58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AU180" s="61"/>
      <c r="AV180" s="61"/>
      <c r="AW180" s="61"/>
      <c r="AX180" s="61"/>
      <c r="AY180" s="61"/>
      <c r="AZ180" s="61"/>
      <c r="BA180" s="61"/>
      <c r="BB180" s="61"/>
      <c r="BC180" s="61"/>
      <c r="BD180" s="61"/>
      <c r="BE180" s="61"/>
    </row>
    <row r="181" spans="1:57" s="60" customFormat="1">
      <c r="A181" s="58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AU181" s="61"/>
      <c r="AV181" s="61"/>
      <c r="AW181" s="61"/>
      <c r="AX181" s="61"/>
      <c r="AY181" s="61"/>
      <c r="AZ181" s="61"/>
      <c r="BA181" s="61"/>
      <c r="BB181" s="61"/>
      <c r="BC181" s="61"/>
      <c r="BD181" s="61"/>
      <c r="BE181" s="61"/>
    </row>
    <row r="182" spans="1:57" s="60" customFormat="1">
      <c r="A182" s="58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</row>
    <row r="183" spans="1:57" s="60" customFormat="1">
      <c r="A183" s="58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</row>
    <row r="184" spans="1:57" s="60" customFormat="1">
      <c r="A184" s="58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</row>
    <row r="185" spans="1:57" s="60" customFormat="1">
      <c r="A185" s="58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</row>
    <row r="186" spans="1:57" s="60" customFormat="1">
      <c r="A186" s="58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</row>
    <row r="187" spans="1:57" s="60" customFormat="1">
      <c r="A187" s="58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</row>
    <row r="188" spans="1:57" s="60" customFormat="1">
      <c r="A188" s="58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</row>
    <row r="189" spans="1:57" s="60" customFormat="1">
      <c r="A189" s="58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</row>
    <row r="190" spans="1:57" s="60" customFormat="1">
      <c r="A190" s="58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</row>
    <row r="191" spans="1:57" s="60" customFormat="1">
      <c r="A191" s="58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</row>
    <row r="192" spans="1:57" s="60" customFormat="1">
      <c r="A192" s="58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</row>
    <row r="193" spans="1:57" s="60" customFormat="1">
      <c r="A193" s="58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</row>
    <row r="194" spans="1:57" s="60" customFormat="1">
      <c r="A194" s="58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</row>
    <row r="195" spans="1:57" s="60" customFormat="1">
      <c r="A195" s="58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</row>
    <row r="196" spans="1:57" s="60" customFormat="1">
      <c r="A196" s="58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</row>
    <row r="197" spans="1:57" s="60" customFormat="1">
      <c r="A197" s="58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</row>
    <row r="198" spans="1:57" s="60" customFormat="1">
      <c r="A198" s="58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</row>
    <row r="199" spans="1:57" s="60" customFormat="1">
      <c r="A199" s="58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</row>
    <row r="200" spans="1:57" s="60" customFormat="1">
      <c r="A200" s="58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</row>
    <row r="201" spans="1:57" s="60" customFormat="1">
      <c r="A201" s="58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</row>
    <row r="202" spans="1:57" s="60" customFormat="1">
      <c r="A202" s="58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AU202" s="61"/>
      <c r="AV202" s="61"/>
      <c r="AW202" s="61"/>
      <c r="AX202" s="61"/>
      <c r="AY202" s="61"/>
      <c r="AZ202" s="61"/>
      <c r="BA202" s="61"/>
      <c r="BB202" s="61"/>
      <c r="BC202" s="61"/>
      <c r="BD202" s="61"/>
      <c r="BE202" s="61"/>
    </row>
    <row r="203" spans="1:57" s="60" customFormat="1">
      <c r="A203" s="58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AU203" s="61"/>
      <c r="AV203" s="61"/>
      <c r="AW203" s="61"/>
      <c r="AX203" s="61"/>
      <c r="AY203" s="61"/>
      <c r="AZ203" s="61"/>
      <c r="BA203" s="61"/>
      <c r="BB203" s="61"/>
      <c r="BC203" s="61"/>
      <c r="BD203" s="61"/>
      <c r="BE203" s="61"/>
    </row>
    <row r="204" spans="1:57" s="60" customFormat="1">
      <c r="A204" s="58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AU204" s="61"/>
      <c r="AV204" s="61"/>
      <c r="AW204" s="61"/>
      <c r="AX204" s="61"/>
      <c r="AY204" s="61"/>
      <c r="AZ204" s="61"/>
      <c r="BA204" s="61"/>
      <c r="BB204" s="61"/>
      <c r="BC204" s="61"/>
      <c r="BD204" s="61"/>
      <c r="BE204" s="61"/>
    </row>
    <row r="205" spans="1:57" s="60" customFormat="1">
      <c r="A205" s="58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AU205" s="61"/>
      <c r="AV205" s="61"/>
      <c r="AW205" s="61"/>
      <c r="AX205" s="61"/>
      <c r="AY205" s="61"/>
      <c r="AZ205" s="61"/>
      <c r="BA205" s="61"/>
      <c r="BB205" s="61"/>
      <c r="BC205" s="61"/>
      <c r="BD205" s="61"/>
      <c r="BE205" s="61"/>
    </row>
    <row r="206" spans="1:57" s="60" customFormat="1">
      <c r="A206" s="58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AU206" s="61"/>
      <c r="AV206" s="61"/>
      <c r="AW206" s="61"/>
      <c r="AX206" s="61"/>
      <c r="AY206" s="61"/>
      <c r="AZ206" s="61"/>
      <c r="BA206" s="61"/>
      <c r="BB206" s="61"/>
      <c r="BC206" s="61"/>
      <c r="BD206" s="61"/>
      <c r="BE206" s="61"/>
    </row>
    <row r="207" spans="1:57" s="60" customFormat="1">
      <c r="A207" s="58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AU207" s="61"/>
      <c r="AV207" s="61"/>
      <c r="AW207" s="61"/>
      <c r="AX207" s="61"/>
      <c r="AY207" s="61"/>
      <c r="AZ207" s="61"/>
      <c r="BA207" s="61"/>
      <c r="BB207" s="61"/>
      <c r="BC207" s="61"/>
      <c r="BD207" s="61"/>
      <c r="BE207" s="61"/>
    </row>
    <row r="208" spans="1:57" s="60" customFormat="1">
      <c r="A208" s="58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AU208" s="61"/>
      <c r="AV208" s="61"/>
      <c r="AW208" s="61"/>
      <c r="AX208" s="61"/>
      <c r="AY208" s="61"/>
      <c r="AZ208" s="61"/>
      <c r="BA208" s="61"/>
      <c r="BB208" s="61"/>
      <c r="BC208" s="61"/>
      <c r="BD208" s="61"/>
      <c r="BE208" s="61"/>
    </row>
    <row r="209" spans="1:57" s="60" customFormat="1">
      <c r="A209" s="58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AU209" s="61"/>
      <c r="AV209" s="61"/>
      <c r="AW209" s="61"/>
      <c r="AX209" s="61"/>
      <c r="AY209" s="61"/>
      <c r="AZ209" s="61"/>
      <c r="BA209" s="61"/>
      <c r="BB209" s="61"/>
      <c r="BC209" s="61"/>
      <c r="BD209" s="61"/>
      <c r="BE209" s="61"/>
    </row>
    <row r="210" spans="1:57" s="60" customFormat="1">
      <c r="A210" s="58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AU210" s="61"/>
      <c r="AV210" s="61"/>
      <c r="AW210" s="61"/>
      <c r="AX210" s="61"/>
      <c r="AY210" s="61"/>
      <c r="AZ210" s="61"/>
      <c r="BA210" s="61"/>
      <c r="BB210" s="61"/>
      <c r="BC210" s="61"/>
      <c r="BD210" s="61"/>
      <c r="BE210" s="61"/>
    </row>
    <row r="211" spans="1:57" s="60" customFormat="1">
      <c r="A211" s="58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AU211" s="61"/>
      <c r="AV211" s="61"/>
      <c r="AW211" s="61"/>
      <c r="AX211" s="61"/>
      <c r="AY211" s="61"/>
      <c r="AZ211" s="61"/>
      <c r="BA211" s="61"/>
      <c r="BB211" s="61"/>
      <c r="BC211" s="61"/>
      <c r="BD211" s="61"/>
      <c r="BE211" s="61"/>
    </row>
    <row r="212" spans="1:57" s="60" customFormat="1">
      <c r="A212" s="58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AU212" s="61"/>
      <c r="AV212" s="61"/>
      <c r="AW212" s="61"/>
      <c r="AX212" s="61"/>
      <c r="AY212" s="61"/>
      <c r="AZ212" s="61"/>
      <c r="BA212" s="61"/>
      <c r="BB212" s="61"/>
      <c r="BC212" s="61"/>
      <c r="BD212" s="61"/>
      <c r="BE212" s="61"/>
    </row>
    <row r="213" spans="1:57" s="60" customFormat="1">
      <c r="A213" s="58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AU213" s="61"/>
      <c r="AV213" s="61"/>
      <c r="AW213" s="61"/>
      <c r="AX213" s="61"/>
      <c r="AY213" s="61"/>
      <c r="AZ213" s="61"/>
      <c r="BA213" s="61"/>
      <c r="BB213" s="61"/>
      <c r="BC213" s="61"/>
      <c r="BD213" s="61"/>
      <c r="BE213" s="61"/>
    </row>
    <row r="214" spans="1:57" s="60" customFormat="1">
      <c r="A214" s="58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AU214" s="61"/>
      <c r="AV214" s="61"/>
      <c r="AW214" s="61"/>
      <c r="AX214" s="61"/>
      <c r="AY214" s="61"/>
      <c r="AZ214" s="61"/>
      <c r="BA214" s="61"/>
      <c r="BB214" s="61"/>
      <c r="BC214" s="61"/>
      <c r="BD214" s="61"/>
      <c r="BE214" s="61"/>
    </row>
    <row r="215" spans="1:57" s="60" customFormat="1">
      <c r="A215" s="58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AU215" s="61"/>
      <c r="AV215" s="61"/>
      <c r="AW215" s="61"/>
      <c r="AX215" s="61"/>
      <c r="AY215" s="61"/>
      <c r="AZ215" s="61"/>
      <c r="BA215" s="61"/>
      <c r="BB215" s="61"/>
      <c r="BC215" s="61"/>
      <c r="BD215" s="61"/>
      <c r="BE215" s="61"/>
    </row>
    <row r="216" spans="1:57" s="60" customFormat="1">
      <c r="A216" s="58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AU216" s="61"/>
      <c r="AV216" s="61"/>
      <c r="AW216" s="61"/>
      <c r="AX216" s="61"/>
      <c r="AY216" s="61"/>
      <c r="AZ216" s="61"/>
      <c r="BA216" s="61"/>
      <c r="BB216" s="61"/>
      <c r="BC216" s="61"/>
      <c r="BD216" s="61"/>
      <c r="BE216" s="61"/>
    </row>
    <row r="217" spans="1:57" s="60" customFormat="1">
      <c r="A217" s="58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AU217" s="61"/>
      <c r="AV217" s="61"/>
      <c r="AW217" s="61"/>
      <c r="AX217" s="61"/>
      <c r="AY217" s="61"/>
      <c r="AZ217" s="61"/>
      <c r="BA217" s="61"/>
      <c r="BB217" s="61"/>
      <c r="BC217" s="61"/>
      <c r="BD217" s="61"/>
      <c r="BE217" s="61"/>
    </row>
    <row r="218" spans="1:57" s="60" customFormat="1">
      <c r="A218" s="58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AU218" s="61"/>
      <c r="AV218" s="61"/>
      <c r="AW218" s="61"/>
      <c r="AX218" s="61"/>
      <c r="AY218" s="61"/>
      <c r="AZ218" s="61"/>
      <c r="BA218" s="61"/>
      <c r="BB218" s="61"/>
      <c r="BC218" s="61"/>
      <c r="BD218" s="61"/>
      <c r="BE218" s="61"/>
    </row>
    <row r="219" spans="1:57" s="60" customFormat="1">
      <c r="A219" s="58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AU219" s="61"/>
      <c r="AV219" s="61"/>
      <c r="AW219" s="61"/>
      <c r="AX219" s="61"/>
      <c r="AY219" s="61"/>
      <c r="AZ219" s="61"/>
      <c r="BA219" s="61"/>
      <c r="BB219" s="61"/>
      <c r="BC219" s="61"/>
      <c r="BD219" s="61"/>
      <c r="BE219" s="61"/>
    </row>
    <row r="220" spans="1:57" s="60" customFormat="1">
      <c r="A220" s="58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AU220" s="61"/>
      <c r="AV220" s="61"/>
      <c r="AW220" s="61"/>
      <c r="AX220" s="61"/>
      <c r="AY220" s="61"/>
      <c r="AZ220" s="61"/>
      <c r="BA220" s="61"/>
      <c r="BB220" s="61"/>
      <c r="BC220" s="61"/>
      <c r="BD220" s="61"/>
      <c r="BE220" s="61"/>
    </row>
    <row r="221" spans="1:57" s="60" customFormat="1">
      <c r="A221" s="58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AU221" s="61"/>
      <c r="AV221" s="61"/>
      <c r="AW221" s="61"/>
      <c r="AX221" s="61"/>
      <c r="AY221" s="61"/>
      <c r="AZ221" s="61"/>
      <c r="BA221" s="61"/>
      <c r="BB221" s="61"/>
      <c r="BC221" s="61"/>
      <c r="BD221" s="61"/>
      <c r="BE221" s="61"/>
    </row>
    <row r="222" spans="1:57" s="60" customFormat="1">
      <c r="A222" s="58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AU222" s="61"/>
      <c r="AV222" s="61"/>
      <c r="AW222" s="61"/>
      <c r="AX222" s="61"/>
      <c r="AY222" s="61"/>
      <c r="AZ222" s="61"/>
      <c r="BA222" s="61"/>
      <c r="BB222" s="61"/>
      <c r="BC222" s="61"/>
      <c r="BD222" s="61"/>
      <c r="BE222" s="61"/>
    </row>
    <row r="223" spans="1:57" s="60" customFormat="1">
      <c r="A223" s="58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AU223" s="61"/>
      <c r="AV223" s="61"/>
      <c r="AW223" s="61"/>
      <c r="AX223" s="61"/>
      <c r="AY223" s="61"/>
      <c r="AZ223" s="61"/>
      <c r="BA223" s="61"/>
      <c r="BB223" s="61"/>
      <c r="BC223" s="61"/>
      <c r="BD223" s="61"/>
      <c r="BE223" s="61"/>
    </row>
    <row r="224" spans="1:57" s="60" customFormat="1">
      <c r="A224" s="58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AU224" s="61"/>
      <c r="AV224" s="61"/>
      <c r="AW224" s="61"/>
      <c r="AX224" s="61"/>
      <c r="AY224" s="61"/>
      <c r="AZ224" s="61"/>
      <c r="BA224" s="61"/>
      <c r="BB224" s="61"/>
      <c r="BC224" s="61"/>
      <c r="BD224" s="61"/>
      <c r="BE224" s="61"/>
    </row>
    <row r="225" spans="1:57" s="60" customFormat="1">
      <c r="A225" s="58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AU225" s="61"/>
      <c r="AV225" s="61"/>
      <c r="AW225" s="61"/>
      <c r="AX225" s="61"/>
      <c r="AY225" s="61"/>
      <c r="AZ225" s="61"/>
      <c r="BA225" s="61"/>
      <c r="BB225" s="61"/>
      <c r="BC225" s="61"/>
      <c r="BD225" s="61"/>
      <c r="BE225" s="61"/>
    </row>
    <row r="226" spans="1:57" s="60" customFormat="1">
      <c r="A226" s="58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AU226" s="61"/>
      <c r="AV226" s="61"/>
      <c r="AW226" s="61"/>
      <c r="AX226" s="61"/>
      <c r="AY226" s="61"/>
      <c r="AZ226" s="61"/>
      <c r="BA226" s="61"/>
      <c r="BB226" s="61"/>
      <c r="BC226" s="61"/>
      <c r="BD226" s="61"/>
      <c r="BE226" s="61"/>
    </row>
    <row r="227" spans="1:57" s="60" customFormat="1">
      <c r="A227" s="58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AU227" s="61"/>
      <c r="AV227" s="61"/>
      <c r="AW227" s="61"/>
      <c r="AX227" s="61"/>
      <c r="AY227" s="61"/>
      <c r="AZ227" s="61"/>
      <c r="BA227" s="61"/>
      <c r="BB227" s="61"/>
      <c r="BC227" s="61"/>
      <c r="BD227" s="61"/>
      <c r="BE227" s="61"/>
    </row>
    <row r="228" spans="1:57" s="60" customFormat="1">
      <c r="A228" s="58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AU228" s="61"/>
      <c r="AV228" s="61"/>
      <c r="AW228" s="61"/>
      <c r="AX228" s="61"/>
      <c r="AY228" s="61"/>
      <c r="AZ228" s="61"/>
      <c r="BA228" s="61"/>
      <c r="BB228" s="61"/>
      <c r="BC228" s="61"/>
      <c r="BD228" s="61"/>
      <c r="BE228" s="61"/>
    </row>
    <row r="229" spans="1:57" s="60" customFormat="1">
      <c r="A229" s="58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AU229" s="61"/>
      <c r="AV229" s="61"/>
      <c r="AW229" s="61"/>
      <c r="AX229" s="61"/>
      <c r="AY229" s="61"/>
      <c r="AZ229" s="61"/>
      <c r="BA229" s="61"/>
      <c r="BB229" s="61"/>
      <c r="BC229" s="61"/>
      <c r="BD229" s="61"/>
      <c r="BE229" s="61"/>
    </row>
    <row r="230" spans="1:57" s="60" customFormat="1">
      <c r="A230" s="58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AU230" s="61"/>
      <c r="AV230" s="61"/>
      <c r="AW230" s="61"/>
      <c r="AX230" s="61"/>
      <c r="AY230" s="61"/>
      <c r="AZ230" s="61"/>
      <c r="BA230" s="61"/>
      <c r="BB230" s="61"/>
      <c r="BC230" s="61"/>
      <c r="BD230" s="61"/>
      <c r="BE230" s="61"/>
    </row>
    <row r="231" spans="1:57" s="60" customFormat="1">
      <c r="A231" s="58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AU231" s="61"/>
      <c r="AV231" s="61"/>
      <c r="AW231" s="61"/>
      <c r="AX231" s="61"/>
      <c r="AY231" s="61"/>
      <c r="AZ231" s="61"/>
      <c r="BA231" s="61"/>
      <c r="BB231" s="61"/>
      <c r="BC231" s="61"/>
      <c r="BD231" s="61"/>
      <c r="BE231" s="61"/>
    </row>
    <row r="232" spans="1:57" s="60" customFormat="1">
      <c r="A232" s="58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AU232" s="61"/>
      <c r="AV232" s="61"/>
      <c r="AW232" s="61"/>
      <c r="AX232" s="61"/>
      <c r="AY232" s="61"/>
      <c r="AZ232" s="61"/>
      <c r="BA232" s="61"/>
      <c r="BB232" s="61"/>
      <c r="BC232" s="61"/>
      <c r="BD232" s="61"/>
      <c r="BE232" s="61"/>
    </row>
    <row r="233" spans="1:57" s="60" customFormat="1">
      <c r="A233" s="58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AU233" s="61"/>
      <c r="AV233" s="61"/>
      <c r="AW233" s="61"/>
      <c r="AX233" s="61"/>
      <c r="AY233" s="61"/>
      <c r="AZ233" s="61"/>
      <c r="BA233" s="61"/>
      <c r="BB233" s="61"/>
      <c r="BC233" s="61"/>
      <c r="BD233" s="61"/>
      <c r="BE233" s="61"/>
    </row>
    <row r="234" spans="1:57" s="60" customFormat="1">
      <c r="A234" s="58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AU234" s="61"/>
      <c r="AV234" s="61"/>
      <c r="AW234" s="61"/>
      <c r="AX234" s="61"/>
      <c r="AY234" s="61"/>
      <c r="AZ234" s="61"/>
      <c r="BA234" s="61"/>
      <c r="BB234" s="61"/>
      <c r="BC234" s="61"/>
      <c r="BD234" s="61"/>
      <c r="BE234" s="61"/>
    </row>
    <row r="235" spans="1:57" s="60" customFormat="1">
      <c r="A235" s="58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AU235" s="61"/>
      <c r="AV235" s="61"/>
      <c r="AW235" s="61"/>
      <c r="AX235" s="61"/>
      <c r="AY235" s="61"/>
      <c r="AZ235" s="61"/>
      <c r="BA235" s="61"/>
      <c r="BB235" s="61"/>
      <c r="BC235" s="61"/>
      <c r="BD235" s="61"/>
      <c r="BE235" s="61"/>
    </row>
    <row r="236" spans="1:57" s="60" customFormat="1">
      <c r="A236" s="58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AU236" s="61"/>
      <c r="AV236" s="61"/>
      <c r="AW236" s="61"/>
      <c r="AX236" s="61"/>
      <c r="AY236" s="61"/>
      <c r="AZ236" s="61"/>
      <c r="BA236" s="61"/>
      <c r="BB236" s="61"/>
      <c r="BC236" s="61"/>
      <c r="BD236" s="61"/>
      <c r="BE236" s="61"/>
    </row>
    <row r="237" spans="1:57" s="60" customFormat="1">
      <c r="A237" s="58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AU237" s="61"/>
      <c r="AV237" s="61"/>
      <c r="AW237" s="61"/>
      <c r="AX237" s="61"/>
      <c r="AY237" s="61"/>
      <c r="AZ237" s="61"/>
      <c r="BA237" s="61"/>
      <c r="BB237" s="61"/>
      <c r="BC237" s="61"/>
      <c r="BD237" s="61"/>
      <c r="BE237" s="61"/>
    </row>
    <row r="238" spans="1:57" s="60" customFormat="1">
      <c r="A238" s="58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AU238" s="61"/>
      <c r="AV238" s="61"/>
      <c r="AW238" s="61"/>
      <c r="AX238" s="61"/>
      <c r="AY238" s="61"/>
      <c r="AZ238" s="61"/>
      <c r="BA238" s="61"/>
      <c r="BB238" s="61"/>
      <c r="BC238" s="61"/>
      <c r="BD238" s="61"/>
      <c r="BE238" s="61"/>
    </row>
    <row r="239" spans="1:57" s="60" customFormat="1">
      <c r="A239" s="58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AU239" s="61"/>
      <c r="AV239" s="61"/>
      <c r="AW239" s="61"/>
      <c r="AX239" s="61"/>
      <c r="AY239" s="61"/>
      <c r="AZ239" s="61"/>
      <c r="BA239" s="61"/>
      <c r="BB239" s="61"/>
      <c r="BC239" s="61"/>
      <c r="BD239" s="61"/>
      <c r="BE239" s="61"/>
    </row>
    <row r="240" spans="1:57" s="60" customFormat="1">
      <c r="A240" s="58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AU240" s="61"/>
      <c r="AV240" s="61"/>
      <c r="AW240" s="61"/>
      <c r="AX240" s="61"/>
      <c r="AY240" s="61"/>
      <c r="AZ240" s="61"/>
      <c r="BA240" s="61"/>
      <c r="BB240" s="61"/>
      <c r="BC240" s="61"/>
      <c r="BD240" s="61"/>
      <c r="BE240" s="61"/>
    </row>
    <row r="241" spans="1:57" s="60" customFormat="1">
      <c r="A241" s="58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AU241" s="61"/>
      <c r="AV241" s="61"/>
      <c r="AW241" s="61"/>
      <c r="AX241" s="61"/>
      <c r="AY241" s="61"/>
      <c r="AZ241" s="61"/>
      <c r="BA241" s="61"/>
      <c r="BB241" s="61"/>
      <c r="BC241" s="61"/>
      <c r="BD241" s="61"/>
      <c r="BE241" s="61"/>
    </row>
    <row r="242" spans="1:57" s="60" customFormat="1">
      <c r="A242" s="58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AU242" s="61"/>
      <c r="AV242" s="61"/>
      <c r="AW242" s="61"/>
      <c r="AX242" s="61"/>
      <c r="AY242" s="61"/>
      <c r="AZ242" s="61"/>
      <c r="BA242" s="61"/>
      <c r="BB242" s="61"/>
      <c r="BC242" s="61"/>
      <c r="BD242" s="61"/>
      <c r="BE242" s="61"/>
    </row>
    <row r="243" spans="1:57" s="60" customFormat="1">
      <c r="A243" s="58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AU243" s="61"/>
      <c r="AV243" s="61"/>
      <c r="AW243" s="61"/>
      <c r="AX243" s="61"/>
      <c r="AY243" s="61"/>
      <c r="AZ243" s="61"/>
      <c r="BA243" s="61"/>
      <c r="BB243" s="61"/>
      <c r="BC243" s="61"/>
      <c r="BD243" s="61"/>
      <c r="BE243" s="61"/>
    </row>
    <row r="244" spans="1:57" s="60" customFormat="1">
      <c r="A244" s="58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AU244" s="61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</row>
    <row r="245" spans="1:57" s="60" customFormat="1">
      <c r="A245" s="58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AU245" s="61"/>
      <c r="AV245" s="61"/>
      <c r="AW245" s="61"/>
      <c r="AX245" s="61"/>
      <c r="AY245" s="61"/>
      <c r="AZ245" s="61"/>
      <c r="BA245" s="61"/>
      <c r="BB245" s="61"/>
      <c r="BC245" s="61"/>
      <c r="BD245" s="61"/>
      <c r="BE245" s="61"/>
    </row>
    <row r="246" spans="1:57" s="60" customFormat="1">
      <c r="A246" s="58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AU246" s="61"/>
      <c r="AV246" s="61"/>
      <c r="AW246" s="61"/>
      <c r="AX246" s="61"/>
      <c r="AY246" s="61"/>
      <c r="AZ246" s="61"/>
      <c r="BA246" s="61"/>
      <c r="BB246" s="61"/>
      <c r="BC246" s="61"/>
      <c r="BD246" s="61"/>
      <c r="BE246" s="61"/>
    </row>
    <row r="247" spans="1:57" s="60" customFormat="1">
      <c r="A247" s="58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AU247" s="61"/>
      <c r="AV247" s="61"/>
      <c r="AW247" s="61"/>
      <c r="AX247" s="61"/>
      <c r="AY247" s="61"/>
      <c r="AZ247" s="61"/>
      <c r="BA247" s="61"/>
      <c r="BB247" s="61"/>
      <c r="BC247" s="61"/>
      <c r="BD247" s="61"/>
      <c r="BE247" s="61"/>
    </row>
    <row r="248" spans="1:57" s="60" customFormat="1">
      <c r="A248" s="58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</row>
    <row r="249" spans="1:57" s="60" customFormat="1">
      <c r="A249" s="58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</row>
    <row r="250" spans="1:57" s="60" customFormat="1">
      <c r="A250" s="58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</row>
    <row r="251" spans="1:57" s="60" customFormat="1">
      <c r="A251" s="58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</row>
    <row r="252" spans="1:57" s="60" customFormat="1">
      <c r="A252" s="58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</row>
    <row r="253" spans="1:57" s="60" customFormat="1">
      <c r="A253" s="58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</row>
    <row r="254" spans="1:57" s="60" customFormat="1">
      <c r="A254" s="58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</row>
    <row r="255" spans="1:57" s="60" customFormat="1">
      <c r="A255" s="58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</row>
    <row r="256" spans="1:57" s="60" customFormat="1">
      <c r="A256" s="58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</row>
    <row r="257" spans="1:57" s="60" customFormat="1">
      <c r="A257" s="58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</row>
    <row r="258" spans="1:57" s="60" customFormat="1">
      <c r="A258" s="58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</row>
    <row r="259" spans="1:57" s="60" customFormat="1">
      <c r="A259" s="58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</row>
    <row r="260" spans="1:57" s="60" customFormat="1">
      <c r="A260" s="58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</row>
    <row r="261" spans="1:57" s="60" customFormat="1">
      <c r="A261" s="58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</row>
    <row r="262" spans="1:57" s="60" customFormat="1">
      <c r="A262" s="58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</row>
    <row r="263" spans="1:57" s="60" customFormat="1">
      <c r="A263" s="58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</row>
    <row r="264" spans="1:57" s="60" customFormat="1">
      <c r="A264" s="58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</row>
    <row r="265" spans="1:57" s="60" customFormat="1">
      <c r="A265" s="58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</row>
    <row r="266" spans="1:57" s="60" customFormat="1">
      <c r="A266" s="58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</row>
    <row r="267" spans="1:57" s="60" customFormat="1">
      <c r="A267" s="58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</row>
    <row r="268" spans="1:57" s="60" customFormat="1">
      <c r="A268" s="58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AU268" s="61"/>
      <c r="AV268" s="61"/>
      <c r="AW268" s="61"/>
      <c r="AX268" s="61"/>
      <c r="AY268" s="61"/>
      <c r="AZ268" s="61"/>
      <c r="BA268" s="61"/>
      <c r="BB268" s="61"/>
      <c r="BC268" s="61"/>
      <c r="BD268" s="61"/>
      <c r="BE268" s="61"/>
    </row>
    <row r="269" spans="1:57" s="60" customFormat="1">
      <c r="A269" s="58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AU269" s="61"/>
      <c r="AV269" s="61"/>
      <c r="AW269" s="61"/>
      <c r="AX269" s="61"/>
      <c r="AY269" s="61"/>
      <c r="AZ269" s="61"/>
      <c r="BA269" s="61"/>
      <c r="BB269" s="61"/>
      <c r="BC269" s="61"/>
      <c r="BD269" s="61"/>
      <c r="BE269" s="61"/>
    </row>
    <row r="270" spans="1:57" s="60" customFormat="1">
      <c r="A270" s="58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</row>
    <row r="271" spans="1:57" s="60" customFormat="1">
      <c r="A271" s="58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</row>
    <row r="272" spans="1:57" s="60" customFormat="1">
      <c r="A272" s="58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</row>
    <row r="273" spans="1:57" s="60" customFormat="1">
      <c r="A273" s="58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</row>
    <row r="274" spans="1:57" s="60" customFormat="1">
      <c r="A274" s="58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</row>
    <row r="275" spans="1:57" s="60" customFormat="1">
      <c r="A275" s="58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</row>
    <row r="276" spans="1:57" s="60" customFormat="1">
      <c r="A276" s="58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</row>
    <row r="277" spans="1:57" s="60" customFormat="1">
      <c r="A277" s="58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</row>
    <row r="278" spans="1:57" s="60" customFormat="1">
      <c r="A278" s="58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</row>
    <row r="279" spans="1:57" s="60" customFormat="1">
      <c r="A279" s="58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</row>
    <row r="280" spans="1:57" s="60" customFormat="1">
      <c r="A280" s="58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</row>
    <row r="281" spans="1:57" s="60" customFormat="1">
      <c r="A281" s="58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</row>
    <row r="282" spans="1:57" s="60" customFormat="1">
      <c r="A282" s="58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</row>
    <row r="283" spans="1:57" s="60" customFormat="1">
      <c r="A283" s="58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</row>
    <row r="284" spans="1:57" s="60" customFormat="1">
      <c r="A284" s="58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</row>
    <row r="285" spans="1:57" s="60" customFormat="1">
      <c r="A285" s="58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</row>
    <row r="286" spans="1:57" s="60" customFormat="1">
      <c r="A286" s="58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</row>
    <row r="287" spans="1:57" s="60" customFormat="1">
      <c r="A287" s="58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</row>
    <row r="288" spans="1:57" s="60" customFormat="1">
      <c r="A288" s="58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</row>
    <row r="289" spans="1:57" s="60" customFormat="1">
      <c r="A289" s="58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</row>
  </sheetData>
  <sheetProtection selectLockedCells="1"/>
  <mergeCells count="45">
    <mergeCell ref="S8:S9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  <mergeCell ref="I14:L14"/>
    <mergeCell ref="M14:P14"/>
    <mergeCell ref="O23:P23"/>
    <mergeCell ref="M34:N34"/>
    <mergeCell ref="O34:P34"/>
    <mergeCell ref="B24:P24"/>
    <mergeCell ref="B31:F32"/>
    <mergeCell ref="G31:G32"/>
    <mergeCell ref="H31:H32"/>
    <mergeCell ref="I32:L32"/>
    <mergeCell ref="M32:N32"/>
    <mergeCell ref="O32:P32"/>
    <mergeCell ref="B22:F23"/>
    <mergeCell ref="G22:G23"/>
    <mergeCell ref="H22:H23"/>
    <mergeCell ref="I23:L23"/>
    <mergeCell ref="M23:N23"/>
    <mergeCell ref="C41:C42"/>
    <mergeCell ref="B33:F34"/>
    <mergeCell ref="G33:G34"/>
    <mergeCell ref="H33:H34"/>
    <mergeCell ref="I34:L34"/>
    <mergeCell ref="B37:B38"/>
    <mergeCell ref="C37:C38"/>
    <mergeCell ref="D37:D38"/>
    <mergeCell ref="E37:E38"/>
    <mergeCell ref="C39:C40"/>
    <mergeCell ref="C58:C59"/>
    <mergeCell ref="C43:C44"/>
    <mergeCell ref="C45:C46"/>
    <mergeCell ref="C47:C48"/>
    <mergeCell ref="C49:C50"/>
    <mergeCell ref="C51:C52"/>
    <mergeCell ref="C53:C54"/>
  </mergeCells>
  <conditionalFormatting sqref="B4">
    <cfRule type="cellIs" dxfId="34" priority="1" operator="equal">
      <formula>"Departament"</formula>
    </cfRule>
    <cfRule type="cellIs" dxfId="33" priority="2" operator="equal">
      <formula>0</formula>
    </cfRule>
  </conditionalFormatting>
  <conditionalFormatting sqref="B5:B6">
    <cfRule type="containsBlanks" dxfId="32" priority="7">
      <formula>LEN(TRIM(B5))=0</formula>
    </cfRule>
  </conditionalFormatting>
  <conditionalFormatting sqref="B25:P30 B16:P21">
    <cfRule type="expression" dxfId="31" priority="13">
      <formula>$F16="DFA"</formula>
    </cfRule>
    <cfRule type="expression" dxfId="30" priority="14">
      <formula>$D16&lt;&gt;""</formula>
    </cfRule>
    <cfRule type="containsBlanks" dxfId="29" priority="15">
      <formula>LEN(TRIM(B16))=0</formula>
    </cfRule>
  </conditionalFormatting>
  <conditionalFormatting sqref="D57 L57">
    <cfRule type="cellIs" dxfId="28" priority="18" operator="equal">
      <formula>0</formula>
    </cfRule>
  </conditionalFormatting>
  <conditionalFormatting sqref="E16:E21">
    <cfRule type="containsBlanks" dxfId="27" priority="12">
      <formula>LEN(TRIM(E16))=0</formula>
    </cfRule>
  </conditionalFormatting>
  <conditionalFormatting sqref="E25:E30">
    <cfRule type="containsBlanks" dxfId="26" priority="8">
      <formula>LEN(TRIM(E25))=0</formula>
    </cfRule>
  </conditionalFormatting>
  <pageMargins left="0.55118110236220474" right="0.47244094488188981" top="0.51181102362204722" bottom="0.70866141732283472" header="0.15748031496062992" footer="0.19685039370078741"/>
  <pageSetup paperSize="9" scale="77" orientation="portrait" r:id="rId1"/>
  <headerFooter alignWithMargins="0">
    <oddFooter>&amp;LF 568.16/Ed.04_F01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Nomenclatoare!$M$37:$M$39</xm:f>
          </x14:formula1>
          <xm:sqref>H25:H30 H16:H21</xm:sqref>
        </x14:dataValidation>
        <x14:dataValidation type="list" allowBlank="1" showInputMessage="1" showErrorMessage="1">
          <x14:formula1>
            <xm:f>Nomenclatoare!$M$25:$M$27</xm:f>
          </x14:formula1>
          <xm:sqref>C25:C30 C16:C21</xm:sqref>
        </x14:dataValidation>
        <x14:dataValidation type="list" allowBlank="1" showInputMessage="1" showErrorMessage="1">
          <x14:formula1>
            <xm:f>Nomenclatoare!$M$32:$M$34</xm:f>
          </x14:formula1>
          <xm:sqref>F25:F30 F16:F21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258"/>
  <sheetViews>
    <sheetView showGridLines="0" tabSelected="1" topLeftCell="A3" zoomScale="115" zoomScaleNormal="115" zoomScaleSheetLayoutView="100" workbookViewId="0">
      <selection activeCell="E66" sqref="E66"/>
    </sheetView>
  </sheetViews>
  <sheetFormatPr defaultColWidth="9.140625" defaultRowHeight="11.25"/>
  <cols>
    <col min="1" max="1" width="4.7109375" style="89" customWidth="1"/>
    <col min="2" max="2" width="3.140625" style="92" customWidth="1"/>
    <col min="3" max="3" width="3.5703125" style="92" customWidth="1"/>
    <col min="4" max="4" width="35" style="92" customWidth="1"/>
    <col min="5" max="5" width="12" style="92" customWidth="1"/>
    <col min="6" max="6" width="3.85546875" style="92" bestFit="1" customWidth="1"/>
    <col min="7" max="7" width="5.85546875" style="92" bestFit="1" customWidth="1"/>
    <col min="8" max="16" width="3.7109375" style="92" customWidth="1"/>
    <col min="17" max="17" width="6" style="91" customWidth="1"/>
    <col min="18" max="29" width="9.140625" style="91"/>
    <col min="30" max="16384" width="9.140625" style="92"/>
  </cols>
  <sheetData>
    <row r="1" spans="1:30" s="90" customFormat="1">
      <c r="A1" s="89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</row>
    <row r="2" spans="1:30" s="19" customFormat="1" ht="15" customHeight="1">
      <c r="A2" s="62"/>
      <c r="B2" s="63" t="s">
        <v>70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64"/>
      <c r="S2" s="64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</row>
    <row r="3" spans="1:30" s="19" customFormat="1" ht="15" customHeight="1">
      <c r="A3" s="62"/>
      <c r="B3" s="63" t="s">
        <v>16</v>
      </c>
      <c r="C3" s="11"/>
      <c r="D3" s="11"/>
      <c r="E3" s="11"/>
      <c r="F3" s="11"/>
      <c r="G3" s="11"/>
      <c r="H3" s="11"/>
      <c r="I3" s="12"/>
      <c r="J3" s="11"/>
      <c r="K3" s="12"/>
      <c r="L3" s="11" t="s">
        <v>94</v>
      </c>
      <c r="M3" s="11"/>
      <c r="N3" s="11"/>
      <c r="O3" s="11"/>
      <c r="P3" s="11"/>
      <c r="Q3" s="11"/>
      <c r="R3" s="64"/>
      <c r="S3" s="64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</row>
    <row r="4" spans="1:30" s="19" customFormat="1" ht="15" customHeight="1">
      <c r="A4" s="62"/>
      <c r="B4" s="130" t="str">
        <f>IF(Pagina1!$D$4="","Departament",Pagina1!$D$4)</f>
        <v>Departamentul Ingineria şi Managementul Sistemelor Industriale (IMSI)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64"/>
      <c r="S4" s="64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</row>
    <row r="5" spans="1:30" s="35" customFormat="1" ht="15" customHeight="1">
      <c r="A5" s="58"/>
      <c r="B5" s="130" t="str">
        <f>IF(Pagina1!$D$12="","",CONCATENATE(Pagina1!$B$12,"  ",Pagina1!$D$12))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60"/>
      <c r="S5" s="60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s="35" customFormat="1" ht="15" customHeight="1">
      <c r="A6" s="58"/>
      <c r="B6" s="130" t="str">
        <f>IF(Pagina1!$D$13="","",CONCATENATE(Pagina1!$B$13,"  ",Pagina1!$D$13))</f>
        <v/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60"/>
      <c r="S6" s="60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s="35" customFormat="1" ht="15" customHeight="1">
      <c r="A7" s="58"/>
      <c r="B7" s="130"/>
      <c r="C7" s="11"/>
      <c r="D7" s="11"/>
      <c r="E7" s="11"/>
      <c r="F7" s="11"/>
      <c r="G7" s="11"/>
      <c r="H7" s="11"/>
      <c r="I7" s="11"/>
      <c r="J7" s="11"/>
      <c r="K7" s="11"/>
      <c r="L7" s="11" t="s">
        <v>38</v>
      </c>
      <c r="M7" s="11"/>
      <c r="N7" s="11"/>
      <c r="O7" s="11"/>
      <c r="P7" s="11"/>
      <c r="Q7" s="11"/>
      <c r="R7" s="60"/>
      <c r="S7" s="60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s="35" customFormat="1" ht="15" customHeight="1">
      <c r="A8" s="58"/>
      <c r="B8" s="130"/>
      <c r="C8" s="11"/>
      <c r="D8" s="11"/>
      <c r="E8" s="11"/>
      <c r="F8" s="11"/>
      <c r="G8" s="11"/>
      <c r="H8" s="11"/>
      <c r="I8" s="11"/>
      <c r="J8" s="11"/>
      <c r="K8" s="11"/>
      <c r="L8" s="11" t="str">
        <f>numerector</f>
        <v>Prof. univ. dr. ing. habil. Carol SCHNAKOVSZKY</v>
      </c>
      <c r="M8" s="11"/>
      <c r="N8" s="11"/>
      <c r="O8" s="11"/>
      <c r="P8" s="11"/>
      <c r="Q8" s="11"/>
      <c r="R8" s="60"/>
      <c r="S8" s="295" t="s">
        <v>3</v>
      </c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s="35" customFormat="1" ht="19.899999999999999" customHeight="1">
      <c r="A9" s="58"/>
      <c r="B9" s="16"/>
      <c r="R9" s="60"/>
      <c r="S9" s="295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</row>
    <row r="10" spans="1:30" s="35" customFormat="1" ht="15" customHeight="1">
      <c r="A10" s="58"/>
      <c r="B10" s="292" t="s">
        <v>18</v>
      </c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71"/>
      <c r="R10" s="60"/>
      <c r="S10" s="232" t="s">
        <v>207</v>
      </c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</row>
    <row r="11" spans="1:30" s="71" customFormat="1" ht="15" customHeight="1">
      <c r="A11" s="67"/>
      <c r="B11" s="292" t="s">
        <v>208</v>
      </c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109"/>
      <c r="R11" s="69"/>
      <c r="S11" s="69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</row>
    <row r="12" spans="1:30" ht="15" customHeight="1" thickBot="1">
      <c r="C12" s="93"/>
      <c r="E12" s="94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5"/>
    </row>
    <row r="13" spans="1:30" s="195" customFormat="1" ht="15" customHeight="1" thickBot="1">
      <c r="A13" s="194"/>
      <c r="B13" s="338" t="s">
        <v>209</v>
      </c>
      <c r="C13" s="339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9"/>
      <c r="P13" s="340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</row>
    <row r="14" spans="1:30" s="98" customFormat="1" ht="15" customHeight="1">
      <c r="A14" s="96"/>
      <c r="B14" s="334" t="s">
        <v>0</v>
      </c>
      <c r="C14" s="335" t="s">
        <v>25</v>
      </c>
      <c r="D14" s="335" t="s">
        <v>1</v>
      </c>
      <c r="E14" s="335" t="s">
        <v>3</v>
      </c>
      <c r="F14" s="335" t="s">
        <v>2</v>
      </c>
      <c r="G14" s="335" t="s">
        <v>8</v>
      </c>
      <c r="H14" s="343" t="s">
        <v>9</v>
      </c>
      <c r="I14" s="334" t="s">
        <v>14</v>
      </c>
      <c r="J14" s="335"/>
      <c r="K14" s="335"/>
      <c r="L14" s="336"/>
      <c r="M14" s="337" t="s">
        <v>15</v>
      </c>
      <c r="N14" s="335"/>
      <c r="O14" s="335"/>
      <c r="P14" s="336"/>
      <c r="Q14" s="95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</row>
    <row r="15" spans="1:30" s="98" customFormat="1" ht="15" customHeight="1" thickBot="1">
      <c r="A15" s="96"/>
      <c r="B15" s="341"/>
      <c r="C15" s="342"/>
      <c r="D15" s="342"/>
      <c r="E15" s="342"/>
      <c r="F15" s="342"/>
      <c r="G15" s="342"/>
      <c r="H15" s="344"/>
      <c r="I15" s="197" t="s">
        <v>4</v>
      </c>
      <c r="J15" s="198" t="s">
        <v>5</v>
      </c>
      <c r="K15" s="198" t="s">
        <v>6</v>
      </c>
      <c r="L15" s="199" t="s">
        <v>7</v>
      </c>
      <c r="M15" s="198" t="s">
        <v>12</v>
      </c>
      <c r="N15" s="198" t="s">
        <v>13</v>
      </c>
      <c r="O15" s="198" t="s">
        <v>10</v>
      </c>
      <c r="P15" s="199" t="s">
        <v>11</v>
      </c>
      <c r="Q15" s="95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</row>
    <row r="16" spans="1:30" ht="15" customHeight="1" thickBot="1">
      <c r="B16" s="200">
        <v>1</v>
      </c>
      <c r="C16" s="201" t="s">
        <v>23</v>
      </c>
      <c r="D16" s="234" t="s">
        <v>210</v>
      </c>
      <c r="E16" s="163" t="str">
        <f>IF(D16&lt;&gt;"",CONCATENATE($S$10,"00",B16,C16),"")</f>
        <v>CP01IMC001DS</v>
      </c>
      <c r="F16" s="201" t="s">
        <v>154</v>
      </c>
      <c r="G16" s="201">
        <v>5</v>
      </c>
      <c r="H16" s="202" t="s">
        <v>163</v>
      </c>
      <c r="I16" s="200"/>
      <c r="J16" s="201"/>
      <c r="K16" s="201"/>
      <c r="L16" s="203"/>
      <c r="M16" s="204"/>
      <c r="N16" s="205"/>
      <c r="O16" s="206"/>
      <c r="P16" s="168">
        <f>IF(G16&lt;&gt;0,G16*25-O16,"")</f>
        <v>125</v>
      </c>
      <c r="Q16" s="95"/>
    </row>
    <row r="17" spans="1:30" ht="15" customHeight="1" thickBot="1">
      <c r="B17" s="207">
        <v>2</v>
      </c>
      <c r="C17" s="208" t="s">
        <v>23</v>
      </c>
      <c r="D17" s="237" t="s">
        <v>211</v>
      </c>
      <c r="E17" s="163" t="str">
        <f>IF(D17&lt;&gt;"",CONCATENATE($S$10,"00",B17,C17),"")</f>
        <v>CP01IMC002DS</v>
      </c>
      <c r="F17" s="208" t="s">
        <v>154</v>
      </c>
      <c r="G17" s="208">
        <v>5</v>
      </c>
      <c r="H17" s="209" t="s">
        <v>163</v>
      </c>
      <c r="I17" s="200"/>
      <c r="J17" s="201"/>
      <c r="K17" s="201"/>
      <c r="L17" s="203"/>
      <c r="M17" s="204"/>
      <c r="N17" s="205"/>
      <c r="O17" s="210"/>
      <c r="P17" s="168">
        <f>IF(G17&lt;&gt;0,G17*25-O17,"")</f>
        <v>125</v>
      </c>
      <c r="Q17" s="95"/>
    </row>
    <row r="18" spans="1:30" s="91" customFormat="1" ht="15" customHeight="1" thickBot="1">
      <c r="A18" s="89"/>
      <c r="B18" s="326" t="s">
        <v>67</v>
      </c>
      <c r="C18" s="327"/>
      <c r="D18" s="327"/>
      <c r="E18" s="327"/>
      <c r="F18" s="328"/>
      <c r="G18" s="332">
        <v>10</v>
      </c>
      <c r="H18" s="324" t="s">
        <v>168</v>
      </c>
      <c r="I18" s="211"/>
      <c r="J18" s="211"/>
      <c r="K18" s="211"/>
      <c r="L18" s="212"/>
      <c r="M18" s="213"/>
      <c r="N18" s="214"/>
      <c r="O18" s="214"/>
      <c r="P18" s="215">
        <f>SUM(P16:P17)</f>
        <v>250</v>
      </c>
      <c r="Q18" s="95"/>
    </row>
    <row r="19" spans="1:30" s="91" customFormat="1" ht="15" customHeight="1" thickBot="1">
      <c r="A19" s="89"/>
      <c r="B19" s="329"/>
      <c r="C19" s="330"/>
      <c r="D19" s="330"/>
      <c r="E19" s="330"/>
      <c r="F19" s="331"/>
      <c r="G19" s="333"/>
      <c r="H19" s="325"/>
      <c r="I19" s="329"/>
      <c r="J19" s="330"/>
      <c r="K19" s="330"/>
      <c r="L19" s="331"/>
      <c r="M19" s="216"/>
      <c r="N19" s="216"/>
      <c r="O19" s="329">
        <f>SUM(O18:P18)</f>
        <v>250</v>
      </c>
      <c r="P19" s="331"/>
      <c r="Q19" s="95"/>
    </row>
    <row r="20" spans="1:30" s="91" customFormat="1" ht="15" customHeight="1">
      <c r="A20" s="89"/>
      <c r="B20" s="100"/>
      <c r="C20" s="100"/>
      <c r="D20" s="100"/>
      <c r="E20" s="100"/>
      <c r="F20" s="100"/>
      <c r="G20" s="93"/>
      <c r="H20" s="101"/>
      <c r="I20" s="93"/>
      <c r="J20" s="93"/>
      <c r="K20" s="93"/>
      <c r="L20" s="93"/>
      <c r="M20" s="92"/>
      <c r="N20" s="92"/>
      <c r="O20" s="93"/>
      <c r="P20" s="93"/>
      <c r="Q20" s="95"/>
    </row>
    <row r="21" spans="1:30" s="91" customFormat="1" ht="15" customHeight="1">
      <c r="A21" s="89"/>
      <c r="B21" s="100"/>
      <c r="C21" s="100"/>
      <c r="D21" s="100"/>
      <c r="E21" s="100"/>
      <c r="F21" s="100"/>
      <c r="G21" s="93"/>
      <c r="H21" s="101"/>
      <c r="I21" s="93"/>
      <c r="J21" s="93"/>
      <c r="K21" s="93"/>
      <c r="L21" s="93"/>
      <c r="M21" s="92"/>
      <c r="N21" s="92"/>
      <c r="O21" s="93"/>
      <c r="P21" s="93"/>
      <c r="Q21" s="95"/>
    </row>
    <row r="22" spans="1:30" s="91" customFormat="1" ht="15" customHeight="1">
      <c r="A22" s="89"/>
      <c r="B22" s="100"/>
      <c r="C22" s="100"/>
      <c r="D22" s="100"/>
      <c r="E22" s="100"/>
      <c r="F22" s="100"/>
      <c r="G22" s="93"/>
      <c r="H22" s="101"/>
      <c r="I22" s="93"/>
      <c r="J22" s="93"/>
      <c r="K22" s="93"/>
      <c r="L22" s="93"/>
      <c r="M22" s="92"/>
      <c r="N22" s="92"/>
      <c r="O22" s="93"/>
      <c r="P22" s="93"/>
      <c r="Q22" s="95"/>
    </row>
    <row r="23" spans="1:30" s="91" customFormat="1" ht="15" customHeight="1">
      <c r="A23" s="89"/>
      <c r="B23" s="100"/>
      <c r="C23" s="100"/>
      <c r="D23" s="100"/>
      <c r="E23" s="100"/>
      <c r="F23" s="100"/>
      <c r="G23" s="93"/>
      <c r="H23" s="101"/>
      <c r="I23" s="93"/>
      <c r="J23" s="93"/>
      <c r="K23" s="93"/>
      <c r="L23" s="93"/>
      <c r="M23" s="92"/>
      <c r="N23" s="92"/>
      <c r="O23" s="93"/>
      <c r="P23" s="93"/>
      <c r="Q23" s="95"/>
    </row>
    <row r="24" spans="1:30" s="91" customFormat="1" ht="15" customHeight="1">
      <c r="A24" s="89"/>
      <c r="B24" s="100"/>
      <c r="C24" s="100"/>
      <c r="D24" s="100"/>
      <c r="E24" s="100"/>
      <c r="F24" s="100"/>
      <c r="G24" s="93"/>
      <c r="H24" s="101"/>
      <c r="I24" s="93"/>
      <c r="J24" s="93"/>
      <c r="K24" s="93"/>
      <c r="L24" s="93"/>
      <c r="M24" s="92"/>
      <c r="N24" s="92"/>
      <c r="O24" s="93"/>
      <c r="P24" s="93"/>
      <c r="Q24" s="95"/>
    </row>
    <row r="25" spans="1:30" s="91" customFormat="1" ht="15" customHeight="1">
      <c r="A25" s="89"/>
      <c r="B25" s="100"/>
      <c r="C25" s="100"/>
      <c r="D25" s="100"/>
      <c r="E25" s="100"/>
      <c r="F25" s="100"/>
      <c r="G25" s="93"/>
      <c r="H25" s="101"/>
      <c r="I25" s="93"/>
      <c r="J25" s="93"/>
      <c r="K25" s="93"/>
      <c r="L25" s="93"/>
      <c r="M25" s="92"/>
      <c r="N25" s="92"/>
      <c r="O25" s="93"/>
      <c r="P25" s="93"/>
      <c r="Q25" s="95"/>
    </row>
    <row r="26" spans="1:30" s="91" customFormat="1" ht="15" customHeight="1">
      <c r="A26" s="89"/>
      <c r="B26" s="93"/>
      <c r="C26" s="93"/>
      <c r="D26" s="93"/>
      <c r="E26" s="93"/>
      <c r="F26" s="93"/>
      <c r="G26" s="93"/>
      <c r="H26" s="101"/>
      <c r="I26" s="93"/>
      <c r="J26" s="93"/>
      <c r="K26" s="93"/>
      <c r="L26" s="93"/>
      <c r="M26" s="92"/>
      <c r="N26" s="102"/>
      <c r="O26" s="93"/>
      <c r="P26" s="93"/>
      <c r="Q26" s="95"/>
    </row>
    <row r="27" spans="1:30" s="11" customFormat="1" ht="15" customHeight="1">
      <c r="A27" s="179"/>
      <c r="B27" s="130"/>
      <c r="C27" s="19"/>
      <c r="D27" s="247" t="str">
        <f>Pagina1!$B$47</f>
        <v>DECAN,</v>
      </c>
      <c r="E27" s="246"/>
      <c r="F27" s="19"/>
      <c r="G27" s="19"/>
      <c r="H27" s="19"/>
      <c r="I27" s="19"/>
      <c r="J27" s="38"/>
      <c r="K27" s="38"/>
      <c r="L27" s="19"/>
      <c r="M27" s="19" t="str">
        <f>Pagina1!$I$47</f>
        <v>DIRECTOR DEPARTAMENT,</v>
      </c>
      <c r="N27" s="247"/>
      <c r="O27" s="247"/>
      <c r="P27" s="247"/>
      <c r="Q27" s="38"/>
      <c r="R27" s="180"/>
      <c r="S27" s="180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</row>
    <row r="28" spans="1:30" s="11" customFormat="1" ht="15" customHeight="1">
      <c r="A28" s="179"/>
      <c r="B28" s="130"/>
      <c r="C28" s="16"/>
      <c r="D28" s="19">
        <f>Pagina1!$A$48</f>
        <v>0</v>
      </c>
      <c r="E28" s="246"/>
      <c r="F28" s="19"/>
      <c r="G28" s="19"/>
      <c r="H28" s="19"/>
      <c r="I28" s="38"/>
      <c r="J28" s="38"/>
      <c r="K28" s="38"/>
      <c r="L28" s="19"/>
      <c r="M28" s="19">
        <f>Pagina1!$J$48</f>
        <v>0</v>
      </c>
      <c r="N28" s="38"/>
      <c r="O28" s="38"/>
      <c r="P28" s="38"/>
      <c r="Q28" s="38"/>
      <c r="R28" s="180"/>
      <c r="S28" s="180"/>
      <c r="T28" s="181"/>
      <c r="U28" s="181"/>
      <c r="V28" s="181"/>
      <c r="W28" s="181"/>
      <c r="X28" s="181"/>
      <c r="Y28" s="181"/>
      <c r="Z28" s="181"/>
      <c r="AA28" s="181"/>
      <c r="AB28" s="181"/>
      <c r="AC28" s="181"/>
      <c r="AD28" s="181"/>
    </row>
    <row r="29" spans="1:30" s="91" customFormat="1" ht="15" customHeight="1">
      <c r="A29" s="89"/>
      <c r="B29" s="100"/>
      <c r="C29" s="94"/>
      <c r="D29" s="94"/>
      <c r="E29" s="94"/>
      <c r="F29" s="95" t="str">
        <f>Pagina1!$F$49</f>
        <v>DIRECTOR DE PROGRAM</v>
      </c>
      <c r="G29" s="94"/>
      <c r="H29" s="249"/>
      <c r="I29" s="94"/>
      <c r="J29" s="94"/>
      <c r="K29" s="94"/>
      <c r="L29" s="94"/>
      <c r="M29" s="95"/>
      <c r="N29" s="95"/>
      <c r="O29" s="94"/>
      <c r="P29" s="94"/>
      <c r="Q29" s="95"/>
    </row>
    <row r="30" spans="1:30" s="91" customFormat="1" ht="15" customHeight="1">
      <c r="A30" s="89"/>
      <c r="B30" s="100"/>
      <c r="C30" s="94"/>
      <c r="D30" s="94"/>
      <c r="E30" s="94"/>
      <c r="F30" s="95">
        <f>Pagina1!$F$50</f>
        <v>0</v>
      </c>
      <c r="G30" s="94"/>
      <c r="H30" s="249"/>
      <c r="I30" s="94"/>
      <c r="J30" s="94"/>
      <c r="K30" s="94"/>
      <c r="L30" s="94"/>
      <c r="M30" s="95"/>
      <c r="N30" s="95"/>
      <c r="O30" s="94"/>
      <c r="P30" s="94"/>
      <c r="Q30" s="95"/>
    </row>
    <row r="31" spans="1:30" s="91" customFormat="1">
      <c r="A31" s="89"/>
    </row>
    <row r="32" spans="1:30" s="91" customFormat="1">
      <c r="A32" s="89"/>
    </row>
    <row r="33" spans="1:1" s="91" customFormat="1">
      <c r="A33" s="89"/>
    </row>
    <row r="34" spans="1:1" s="91" customFormat="1">
      <c r="A34" s="89"/>
    </row>
    <row r="35" spans="1:1" s="91" customFormat="1">
      <c r="A35" s="89"/>
    </row>
    <row r="36" spans="1:1" s="91" customFormat="1">
      <c r="A36" s="89"/>
    </row>
    <row r="37" spans="1:1" s="91" customFormat="1">
      <c r="A37" s="89"/>
    </row>
    <row r="38" spans="1:1" s="91" customFormat="1">
      <c r="A38" s="89"/>
    </row>
    <row r="39" spans="1:1" s="91" customFormat="1">
      <c r="A39" s="89"/>
    </row>
    <row r="40" spans="1:1" s="91" customFormat="1">
      <c r="A40" s="89"/>
    </row>
    <row r="41" spans="1:1" s="91" customFormat="1">
      <c r="A41" s="89"/>
    </row>
    <row r="42" spans="1:1" s="91" customFormat="1">
      <c r="A42" s="89"/>
    </row>
    <row r="43" spans="1:1" s="91" customFormat="1">
      <c r="A43" s="89"/>
    </row>
    <row r="44" spans="1:1" s="91" customFormat="1">
      <c r="A44" s="89"/>
    </row>
    <row r="45" spans="1:1" s="91" customFormat="1">
      <c r="A45" s="89"/>
    </row>
    <row r="46" spans="1:1" s="91" customFormat="1">
      <c r="A46" s="89"/>
    </row>
    <row r="47" spans="1:1" s="91" customFormat="1">
      <c r="A47" s="89"/>
    </row>
    <row r="48" spans="1:1" s="91" customFormat="1">
      <c r="A48" s="89"/>
    </row>
    <row r="49" spans="1:1" s="91" customFormat="1">
      <c r="A49" s="89"/>
    </row>
    <row r="50" spans="1:1" s="91" customFormat="1">
      <c r="A50" s="89"/>
    </row>
    <row r="51" spans="1:1" s="91" customFormat="1">
      <c r="A51" s="89"/>
    </row>
    <row r="52" spans="1:1" s="91" customFormat="1">
      <c r="A52" s="89"/>
    </row>
    <row r="53" spans="1:1" s="91" customFormat="1">
      <c r="A53" s="89"/>
    </row>
    <row r="54" spans="1:1" s="91" customFormat="1">
      <c r="A54" s="89"/>
    </row>
    <row r="55" spans="1:1" s="91" customFormat="1">
      <c r="A55" s="89"/>
    </row>
    <row r="56" spans="1:1" s="91" customFormat="1">
      <c r="A56" s="89"/>
    </row>
    <row r="57" spans="1:1" s="91" customFormat="1">
      <c r="A57" s="89"/>
    </row>
    <row r="58" spans="1:1" s="91" customFormat="1">
      <c r="A58" s="89"/>
    </row>
    <row r="59" spans="1:1" s="91" customFormat="1">
      <c r="A59" s="89"/>
    </row>
    <row r="60" spans="1:1" s="91" customFormat="1">
      <c r="A60" s="89"/>
    </row>
    <row r="61" spans="1:1" s="91" customFormat="1">
      <c r="A61" s="89"/>
    </row>
    <row r="62" spans="1:1" s="91" customFormat="1">
      <c r="A62" s="89"/>
    </row>
    <row r="63" spans="1:1" s="91" customFormat="1">
      <c r="A63" s="89"/>
    </row>
    <row r="64" spans="1:1" s="91" customFormat="1">
      <c r="A64" s="89"/>
    </row>
    <row r="65" spans="1:1" s="91" customFormat="1">
      <c r="A65" s="89"/>
    </row>
    <row r="66" spans="1:1" s="91" customFormat="1">
      <c r="A66" s="89"/>
    </row>
    <row r="67" spans="1:1" s="91" customFormat="1">
      <c r="A67" s="89"/>
    </row>
    <row r="68" spans="1:1" s="91" customFormat="1">
      <c r="A68" s="89"/>
    </row>
    <row r="69" spans="1:1" s="91" customFormat="1">
      <c r="A69" s="89"/>
    </row>
    <row r="70" spans="1:1" s="91" customFormat="1">
      <c r="A70" s="89"/>
    </row>
    <row r="71" spans="1:1" s="91" customFormat="1">
      <c r="A71" s="89"/>
    </row>
    <row r="72" spans="1:1" s="91" customFormat="1">
      <c r="A72" s="89"/>
    </row>
    <row r="73" spans="1:1" s="91" customFormat="1">
      <c r="A73" s="89"/>
    </row>
    <row r="74" spans="1:1" s="91" customFormat="1">
      <c r="A74" s="89"/>
    </row>
    <row r="75" spans="1:1" s="91" customFormat="1">
      <c r="A75" s="89"/>
    </row>
    <row r="76" spans="1:1" s="91" customFormat="1">
      <c r="A76" s="89"/>
    </row>
    <row r="77" spans="1:1" s="91" customFormat="1">
      <c r="A77" s="89"/>
    </row>
    <row r="78" spans="1:1" s="91" customFormat="1">
      <c r="A78" s="89"/>
    </row>
    <row r="79" spans="1:1" s="91" customFormat="1">
      <c r="A79" s="89"/>
    </row>
    <row r="80" spans="1:1" s="91" customFormat="1">
      <c r="A80" s="89"/>
    </row>
    <row r="81" spans="1:1" s="91" customFormat="1">
      <c r="A81" s="89"/>
    </row>
    <row r="82" spans="1:1" s="91" customFormat="1">
      <c r="A82" s="89"/>
    </row>
    <row r="83" spans="1:1" s="91" customFormat="1">
      <c r="A83" s="89"/>
    </row>
    <row r="84" spans="1:1" s="91" customFormat="1">
      <c r="A84" s="89"/>
    </row>
    <row r="85" spans="1:1" s="91" customFormat="1">
      <c r="A85" s="89"/>
    </row>
    <row r="86" spans="1:1" s="91" customFormat="1">
      <c r="A86" s="89"/>
    </row>
    <row r="87" spans="1:1" s="91" customFormat="1">
      <c r="A87" s="89"/>
    </row>
    <row r="88" spans="1:1" s="91" customFormat="1">
      <c r="A88" s="89"/>
    </row>
    <row r="89" spans="1:1" s="91" customFormat="1">
      <c r="A89" s="89"/>
    </row>
    <row r="90" spans="1:1" s="91" customFormat="1">
      <c r="A90" s="89"/>
    </row>
    <row r="91" spans="1:1" s="91" customFormat="1">
      <c r="A91" s="89"/>
    </row>
    <row r="92" spans="1:1" s="91" customFormat="1">
      <c r="A92" s="89"/>
    </row>
    <row r="93" spans="1:1" s="91" customFormat="1">
      <c r="A93" s="89"/>
    </row>
    <row r="94" spans="1:1" s="91" customFormat="1">
      <c r="A94" s="89"/>
    </row>
    <row r="95" spans="1:1" s="91" customFormat="1">
      <c r="A95" s="89"/>
    </row>
    <row r="96" spans="1:1" s="91" customFormat="1">
      <c r="A96" s="89"/>
    </row>
    <row r="97" spans="1:1" s="91" customFormat="1">
      <c r="A97" s="89"/>
    </row>
    <row r="98" spans="1:1" s="91" customFormat="1">
      <c r="A98" s="89"/>
    </row>
    <row r="99" spans="1:1" s="91" customFormat="1">
      <c r="A99" s="89"/>
    </row>
    <row r="100" spans="1:1" s="91" customFormat="1">
      <c r="A100" s="89"/>
    </row>
    <row r="101" spans="1:1" s="91" customFormat="1">
      <c r="A101" s="89"/>
    </row>
    <row r="102" spans="1:1" s="91" customFormat="1">
      <c r="A102" s="89"/>
    </row>
    <row r="103" spans="1:1" s="91" customFormat="1">
      <c r="A103" s="89"/>
    </row>
    <row r="104" spans="1:1" s="91" customFormat="1">
      <c r="A104" s="89"/>
    </row>
    <row r="105" spans="1:1" s="91" customFormat="1">
      <c r="A105" s="89"/>
    </row>
    <row r="106" spans="1:1" s="91" customFormat="1">
      <c r="A106" s="89"/>
    </row>
    <row r="107" spans="1:1" s="91" customFormat="1">
      <c r="A107" s="89"/>
    </row>
    <row r="108" spans="1:1" s="91" customFormat="1">
      <c r="A108" s="89"/>
    </row>
    <row r="109" spans="1:1" s="91" customFormat="1">
      <c r="A109" s="89"/>
    </row>
    <row r="110" spans="1:1" s="91" customFormat="1">
      <c r="A110" s="89"/>
    </row>
    <row r="111" spans="1:1" s="91" customFormat="1">
      <c r="A111" s="89"/>
    </row>
    <row r="112" spans="1:1" s="91" customFormat="1">
      <c r="A112" s="89"/>
    </row>
    <row r="113" spans="1:1" s="91" customFormat="1">
      <c r="A113" s="89"/>
    </row>
    <row r="114" spans="1:1" s="91" customFormat="1">
      <c r="A114" s="89"/>
    </row>
    <row r="115" spans="1:1" s="91" customFormat="1">
      <c r="A115" s="89"/>
    </row>
    <row r="116" spans="1:1" s="91" customFormat="1">
      <c r="A116" s="89"/>
    </row>
    <row r="117" spans="1:1" s="91" customFormat="1">
      <c r="A117" s="89"/>
    </row>
    <row r="118" spans="1:1" s="91" customFormat="1">
      <c r="A118" s="89"/>
    </row>
    <row r="119" spans="1:1" s="91" customFormat="1">
      <c r="A119" s="89"/>
    </row>
    <row r="120" spans="1:1" s="91" customFormat="1">
      <c r="A120" s="89"/>
    </row>
    <row r="121" spans="1:1" s="91" customFormat="1">
      <c r="A121" s="89"/>
    </row>
    <row r="122" spans="1:1" s="91" customFormat="1">
      <c r="A122" s="89"/>
    </row>
    <row r="123" spans="1:1" s="91" customFormat="1">
      <c r="A123" s="89"/>
    </row>
    <row r="124" spans="1:1" s="91" customFormat="1">
      <c r="A124" s="89"/>
    </row>
    <row r="125" spans="1:1" s="91" customFormat="1">
      <c r="A125" s="89"/>
    </row>
    <row r="126" spans="1:1" s="91" customFormat="1">
      <c r="A126" s="89"/>
    </row>
    <row r="127" spans="1:1" s="91" customFormat="1">
      <c r="A127" s="89"/>
    </row>
    <row r="128" spans="1:1" s="91" customFormat="1">
      <c r="A128" s="89"/>
    </row>
    <row r="129" spans="1:1" s="91" customFormat="1">
      <c r="A129" s="89"/>
    </row>
    <row r="130" spans="1:1" s="91" customFormat="1">
      <c r="A130" s="89"/>
    </row>
    <row r="131" spans="1:1" s="91" customFormat="1">
      <c r="A131" s="89"/>
    </row>
    <row r="132" spans="1:1" s="91" customFormat="1">
      <c r="A132" s="89"/>
    </row>
    <row r="133" spans="1:1" s="91" customFormat="1">
      <c r="A133" s="89"/>
    </row>
    <row r="134" spans="1:1" s="91" customFormat="1">
      <c r="A134" s="89"/>
    </row>
    <row r="135" spans="1:1" s="91" customFormat="1">
      <c r="A135" s="89"/>
    </row>
    <row r="136" spans="1:1" s="91" customFormat="1">
      <c r="A136" s="89"/>
    </row>
    <row r="137" spans="1:1" s="91" customFormat="1">
      <c r="A137" s="89"/>
    </row>
    <row r="138" spans="1:1" s="91" customFormat="1">
      <c r="A138" s="89"/>
    </row>
    <row r="139" spans="1:1" s="91" customFormat="1">
      <c r="A139" s="89"/>
    </row>
    <row r="140" spans="1:1" s="91" customFormat="1">
      <c r="A140" s="89"/>
    </row>
    <row r="141" spans="1:1" s="91" customFormat="1">
      <c r="A141" s="89"/>
    </row>
    <row r="142" spans="1:1" s="91" customFormat="1">
      <c r="A142" s="89"/>
    </row>
    <row r="143" spans="1:1" s="91" customFormat="1">
      <c r="A143" s="89"/>
    </row>
    <row r="144" spans="1:1" s="91" customFormat="1">
      <c r="A144" s="89"/>
    </row>
    <row r="145" spans="1:1" s="91" customFormat="1">
      <c r="A145" s="89"/>
    </row>
    <row r="146" spans="1:1" s="91" customFormat="1">
      <c r="A146" s="89"/>
    </row>
    <row r="147" spans="1:1" s="91" customFormat="1">
      <c r="A147" s="89"/>
    </row>
    <row r="148" spans="1:1" s="91" customFormat="1">
      <c r="A148" s="89"/>
    </row>
    <row r="149" spans="1:1" s="91" customFormat="1">
      <c r="A149" s="89"/>
    </row>
    <row r="150" spans="1:1" s="91" customFormat="1">
      <c r="A150" s="89"/>
    </row>
    <row r="151" spans="1:1" s="91" customFormat="1">
      <c r="A151" s="89"/>
    </row>
    <row r="152" spans="1:1" s="91" customFormat="1">
      <c r="A152" s="89"/>
    </row>
    <row r="153" spans="1:1" s="91" customFormat="1">
      <c r="A153" s="89"/>
    </row>
    <row r="154" spans="1:1" s="91" customFormat="1">
      <c r="A154" s="89"/>
    </row>
    <row r="155" spans="1:1" s="91" customFormat="1">
      <c r="A155" s="89"/>
    </row>
    <row r="156" spans="1:1" s="91" customFormat="1">
      <c r="A156" s="89"/>
    </row>
    <row r="157" spans="1:1" s="91" customFormat="1">
      <c r="A157" s="89"/>
    </row>
    <row r="158" spans="1:1" s="91" customFormat="1">
      <c r="A158" s="89"/>
    </row>
    <row r="159" spans="1:1" s="91" customFormat="1">
      <c r="A159" s="89"/>
    </row>
    <row r="160" spans="1:1" s="91" customFormat="1">
      <c r="A160" s="89"/>
    </row>
    <row r="161" spans="1:1" s="91" customFormat="1">
      <c r="A161" s="89"/>
    </row>
    <row r="162" spans="1:1" s="91" customFormat="1">
      <c r="A162" s="89"/>
    </row>
    <row r="163" spans="1:1" s="91" customFormat="1">
      <c r="A163" s="89"/>
    </row>
    <row r="164" spans="1:1" s="91" customFormat="1">
      <c r="A164" s="89"/>
    </row>
    <row r="165" spans="1:1" s="91" customFormat="1">
      <c r="A165" s="89"/>
    </row>
    <row r="166" spans="1:1" s="91" customFormat="1">
      <c r="A166" s="89"/>
    </row>
    <row r="167" spans="1:1" s="91" customFormat="1">
      <c r="A167" s="89"/>
    </row>
    <row r="168" spans="1:1" s="91" customFormat="1">
      <c r="A168" s="89"/>
    </row>
    <row r="169" spans="1:1" s="91" customFormat="1">
      <c r="A169" s="89"/>
    </row>
    <row r="170" spans="1:1" s="91" customFormat="1">
      <c r="A170" s="89"/>
    </row>
    <row r="171" spans="1:1" s="91" customFormat="1">
      <c r="A171" s="89"/>
    </row>
    <row r="172" spans="1:1" s="91" customFormat="1">
      <c r="A172" s="89"/>
    </row>
    <row r="173" spans="1:1" s="91" customFormat="1">
      <c r="A173" s="89"/>
    </row>
    <row r="174" spans="1:1" s="91" customFormat="1">
      <c r="A174" s="89"/>
    </row>
    <row r="175" spans="1:1" s="91" customFormat="1">
      <c r="A175" s="89"/>
    </row>
    <row r="176" spans="1:1" s="91" customFormat="1">
      <c r="A176" s="89"/>
    </row>
    <row r="177" spans="1:1" s="91" customFormat="1">
      <c r="A177" s="89"/>
    </row>
    <row r="178" spans="1:1" s="91" customFormat="1">
      <c r="A178" s="89"/>
    </row>
    <row r="179" spans="1:1" s="91" customFormat="1">
      <c r="A179" s="89"/>
    </row>
    <row r="180" spans="1:1" s="91" customFormat="1">
      <c r="A180" s="89"/>
    </row>
    <row r="181" spans="1:1" s="91" customFormat="1">
      <c r="A181" s="89"/>
    </row>
    <row r="182" spans="1:1" s="91" customFormat="1">
      <c r="A182" s="89"/>
    </row>
    <row r="183" spans="1:1" s="91" customFormat="1">
      <c r="A183" s="89"/>
    </row>
    <row r="184" spans="1:1" s="91" customFormat="1">
      <c r="A184" s="89"/>
    </row>
    <row r="185" spans="1:1" s="91" customFormat="1">
      <c r="A185" s="89"/>
    </row>
    <row r="186" spans="1:1" s="91" customFormat="1">
      <c r="A186" s="89"/>
    </row>
    <row r="187" spans="1:1" s="91" customFormat="1">
      <c r="A187" s="89"/>
    </row>
    <row r="188" spans="1:1" s="91" customFormat="1">
      <c r="A188" s="89"/>
    </row>
    <row r="189" spans="1:1" s="91" customFormat="1">
      <c r="A189" s="89"/>
    </row>
    <row r="190" spans="1:1" s="91" customFormat="1">
      <c r="A190" s="89"/>
    </row>
    <row r="191" spans="1:1" s="91" customFormat="1">
      <c r="A191" s="89"/>
    </row>
    <row r="192" spans="1:1" s="91" customFormat="1">
      <c r="A192" s="89"/>
    </row>
    <row r="193" spans="1:1" s="91" customFormat="1">
      <c r="A193" s="89"/>
    </row>
    <row r="194" spans="1:1" s="91" customFormat="1">
      <c r="A194" s="89"/>
    </row>
    <row r="195" spans="1:1" s="91" customFormat="1">
      <c r="A195" s="89"/>
    </row>
    <row r="196" spans="1:1" s="91" customFormat="1">
      <c r="A196" s="89"/>
    </row>
    <row r="197" spans="1:1" s="91" customFormat="1">
      <c r="A197" s="89"/>
    </row>
    <row r="198" spans="1:1" s="91" customFormat="1">
      <c r="A198" s="89"/>
    </row>
    <row r="199" spans="1:1" s="91" customFormat="1">
      <c r="A199" s="89"/>
    </row>
    <row r="200" spans="1:1" s="91" customFormat="1">
      <c r="A200" s="89"/>
    </row>
    <row r="201" spans="1:1" s="91" customFormat="1">
      <c r="A201" s="89"/>
    </row>
    <row r="202" spans="1:1" s="91" customFormat="1">
      <c r="A202" s="89"/>
    </row>
    <row r="203" spans="1:1" s="91" customFormat="1">
      <c r="A203" s="89"/>
    </row>
    <row r="204" spans="1:1" s="91" customFormat="1">
      <c r="A204" s="89"/>
    </row>
    <row r="205" spans="1:1" s="91" customFormat="1">
      <c r="A205" s="89"/>
    </row>
    <row r="206" spans="1:1" s="91" customFormat="1">
      <c r="A206" s="89"/>
    </row>
    <row r="207" spans="1:1" s="91" customFormat="1">
      <c r="A207" s="89"/>
    </row>
    <row r="208" spans="1:1" s="91" customFormat="1">
      <c r="A208" s="89"/>
    </row>
    <row r="209" spans="1:1" s="91" customFormat="1">
      <c r="A209" s="89"/>
    </row>
    <row r="210" spans="1:1" s="91" customFormat="1">
      <c r="A210" s="89"/>
    </row>
    <row r="211" spans="1:1" s="91" customFormat="1">
      <c r="A211" s="89"/>
    </row>
    <row r="212" spans="1:1" s="91" customFormat="1">
      <c r="A212" s="89"/>
    </row>
    <row r="213" spans="1:1" s="91" customFormat="1">
      <c r="A213" s="89"/>
    </row>
    <row r="214" spans="1:1" s="91" customFormat="1">
      <c r="A214" s="89"/>
    </row>
    <row r="215" spans="1:1" s="91" customFormat="1">
      <c r="A215" s="89"/>
    </row>
    <row r="216" spans="1:1" s="91" customFormat="1">
      <c r="A216" s="89"/>
    </row>
    <row r="217" spans="1:1" s="91" customFormat="1">
      <c r="A217" s="89"/>
    </row>
    <row r="218" spans="1:1" s="91" customFormat="1">
      <c r="A218" s="89"/>
    </row>
    <row r="219" spans="1:1" s="91" customFormat="1">
      <c r="A219" s="89"/>
    </row>
    <row r="220" spans="1:1" s="91" customFormat="1">
      <c r="A220" s="89"/>
    </row>
    <row r="221" spans="1:1" s="91" customFormat="1">
      <c r="A221" s="89"/>
    </row>
    <row r="222" spans="1:1" s="91" customFormat="1">
      <c r="A222" s="89"/>
    </row>
    <row r="223" spans="1:1" s="91" customFormat="1">
      <c r="A223" s="89"/>
    </row>
    <row r="224" spans="1:1" s="91" customFormat="1">
      <c r="A224" s="89"/>
    </row>
    <row r="225" spans="1:1" s="91" customFormat="1">
      <c r="A225" s="89"/>
    </row>
    <row r="226" spans="1:1" s="91" customFormat="1">
      <c r="A226" s="89"/>
    </row>
    <row r="227" spans="1:1" s="91" customFormat="1">
      <c r="A227" s="89"/>
    </row>
    <row r="228" spans="1:1" s="91" customFormat="1">
      <c r="A228" s="89"/>
    </row>
    <row r="229" spans="1:1" s="91" customFormat="1">
      <c r="A229" s="89"/>
    </row>
    <row r="230" spans="1:1" s="91" customFormat="1">
      <c r="A230" s="89"/>
    </row>
    <row r="231" spans="1:1" s="91" customFormat="1">
      <c r="A231" s="89"/>
    </row>
    <row r="232" spans="1:1" s="91" customFormat="1">
      <c r="A232" s="89"/>
    </row>
    <row r="233" spans="1:1" s="91" customFormat="1">
      <c r="A233" s="89"/>
    </row>
    <row r="234" spans="1:1" s="91" customFormat="1">
      <c r="A234" s="89"/>
    </row>
    <row r="235" spans="1:1" s="91" customFormat="1">
      <c r="A235" s="89"/>
    </row>
    <row r="236" spans="1:1" s="91" customFormat="1">
      <c r="A236" s="89"/>
    </row>
    <row r="237" spans="1:1" s="91" customFormat="1">
      <c r="A237" s="89"/>
    </row>
    <row r="238" spans="1:1" s="91" customFormat="1">
      <c r="A238" s="89"/>
    </row>
    <row r="239" spans="1:1" s="91" customFormat="1">
      <c r="A239" s="89"/>
    </row>
    <row r="240" spans="1:1" s="91" customFormat="1">
      <c r="A240" s="89"/>
    </row>
    <row r="241" spans="1:1" s="91" customFormat="1">
      <c r="A241" s="89"/>
    </row>
    <row r="242" spans="1:1" s="91" customFormat="1">
      <c r="A242" s="89"/>
    </row>
    <row r="243" spans="1:1" s="91" customFormat="1">
      <c r="A243" s="89"/>
    </row>
    <row r="244" spans="1:1" s="91" customFormat="1">
      <c r="A244" s="89"/>
    </row>
    <row r="245" spans="1:1" s="91" customFormat="1">
      <c r="A245" s="89"/>
    </row>
    <row r="246" spans="1:1" s="91" customFormat="1">
      <c r="A246" s="89"/>
    </row>
    <row r="247" spans="1:1" s="91" customFormat="1">
      <c r="A247" s="89"/>
    </row>
    <row r="248" spans="1:1" s="91" customFormat="1">
      <c r="A248" s="89"/>
    </row>
    <row r="249" spans="1:1" s="91" customFormat="1">
      <c r="A249" s="89"/>
    </row>
    <row r="250" spans="1:1" s="91" customFormat="1">
      <c r="A250" s="89"/>
    </row>
    <row r="251" spans="1:1" s="91" customFormat="1">
      <c r="A251" s="89"/>
    </row>
    <row r="252" spans="1:1" s="91" customFormat="1">
      <c r="A252" s="89"/>
    </row>
    <row r="253" spans="1:1" s="91" customFormat="1">
      <c r="A253" s="89"/>
    </row>
    <row r="254" spans="1:1" s="91" customFormat="1">
      <c r="A254" s="89"/>
    </row>
    <row r="255" spans="1:1" s="91" customFormat="1">
      <c r="A255" s="89"/>
    </row>
    <row r="256" spans="1:1" s="91" customFormat="1">
      <c r="A256" s="89"/>
    </row>
    <row r="257" spans="1:1" s="91" customFormat="1">
      <c r="A257" s="89"/>
    </row>
    <row r="258" spans="1:1" s="91" customFormat="1">
      <c r="A258" s="89"/>
    </row>
  </sheetData>
  <mergeCells count="18">
    <mergeCell ref="S8:S9"/>
    <mergeCell ref="I14:L14"/>
    <mergeCell ref="M14:P14"/>
    <mergeCell ref="B10:P10"/>
    <mergeCell ref="B11:P11"/>
    <mergeCell ref="B13:P13"/>
    <mergeCell ref="B14:B15"/>
    <mergeCell ref="C14:C15"/>
    <mergeCell ref="D14:D15"/>
    <mergeCell ref="E14:E15"/>
    <mergeCell ref="F14:F15"/>
    <mergeCell ref="G14:G15"/>
    <mergeCell ref="H14:H15"/>
    <mergeCell ref="H18:H19"/>
    <mergeCell ref="B18:F19"/>
    <mergeCell ref="G18:G19"/>
    <mergeCell ref="I19:L19"/>
    <mergeCell ref="O19:P19"/>
  </mergeCells>
  <phoneticPr fontId="0" type="noConversion"/>
  <conditionalFormatting sqref="B4">
    <cfRule type="cellIs" dxfId="25" priority="1" operator="equal">
      <formula>"Departament"</formula>
    </cfRule>
    <cfRule type="cellIs" dxfId="24" priority="2" operator="equal">
      <formula>0</formula>
    </cfRule>
  </conditionalFormatting>
  <conditionalFormatting sqref="B5:B6">
    <cfRule type="containsBlanks" dxfId="23" priority="5">
      <formula>LEN(TRIM(B5))=0</formula>
    </cfRule>
  </conditionalFormatting>
  <conditionalFormatting sqref="D28 M28">
    <cfRule type="cellIs" dxfId="22" priority="12" operator="equal">
      <formula>0</formula>
    </cfRule>
  </conditionalFormatting>
  <conditionalFormatting sqref="E16:E17">
    <cfRule type="containsBlanks" dxfId="21" priority="6">
      <formula>LEN(TRIM(E16))=0</formula>
    </cfRule>
    <cfRule type="expression" dxfId="20" priority="7">
      <formula>$F16="DFA"</formula>
    </cfRule>
    <cfRule type="expression" dxfId="19" priority="8">
      <formula>$D16&lt;&gt;""</formula>
    </cfRule>
    <cfRule type="containsBlanks" dxfId="18" priority="9">
      <formula>LEN(TRIM(E16))=0</formula>
    </cfRule>
  </conditionalFormatting>
  <conditionalFormatting sqref="P16:P17">
    <cfRule type="expression" dxfId="17" priority="13">
      <formula>$F16="DFA"</formula>
    </cfRule>
    <cfRule type="expression" dxfId="16" priority="14">
      <formula>$D16&lt;&gt;""</formula>
    </cfRule>
    <cfRule type="containsBlanks" dxfId="15" priority="15">
      <formula>LEN(TRIM(P16))=0</formula>
    </cfRule>
  </conditionalFormatting>
  <pageMargins left="0.55118110236220474" right="0.47244094488188981" top="0.51181102362204722" bottom="0.70866141732283472" header="0.15748031496062992" footer="0.19685039370078741"/>
  <pageSetup paperSize="9" scale="91" orientation="portrait" r:id="rId1"/>
  <headerFooter alignWithMargins="0">
    <oddFooter>&amp;LF 568.16/Ed.04_F01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8"/>
  <sheetViews>
    <sheetView showGridLines="0" zoomScale="85" zoomScaleNormal="85" workbookViewId="0">
      <selection activeCell="Z20" sqref="Z20"/>
    </sheetView>
  </sheetViews>
  <sheetFormatPr defaultColWidth="8.85546875" defaultRowHeight="12.75"/>
  <cols>
    <col min="1" max="1" width="4.7109375" style="36" customWidth="1"/>
    <col min="2" max="15" width="8.85546875" style="13"/>
    <col min="16" max="16" width="4.7109375" style="13" customWidth="1"/>
    <col min="17" max="57" width="8.85546875" style="36"/>
    <col min="58" max="16384" width="8.85546875" style="13"/>
  </cols>
  <sheetData>
    <row r="1" spans="1:57" s="19" customFormat="1" ht="15" customHeight="1">
      <c r="A1" s="62"/>
      <c r="B1" s="63" t="s">
        <v>70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</row>
    <row r="2" spans="1:57" s="19" customFormat="1" ht="15" customHeight="1">
      <c r="A2" s="62"/>
      <c r="B2" s="63" t="s">
        <v>16</v>
      </c>
      <c r="C2" s="11"/>
      <c r="D2" s="11"/>
      <c r="E2" s="11"/>
      <c r="F2" s="11"/>
      <c r="G2" s="11"/>
      <c r="H2" s="11"/>
      <c r="I2" s="12"/>
      <c r="J2" s="11"/>
      <c r="K2" s="12"/>
      <c r="L2" s="11"/>
      <c r="M2" s="11" t="s">
        <v>94</v>
      </c>
      <c r="N2" s="11"/>
      <c r="O2" s="11"/>
      <c r="P2" s="11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</row>
    <row r="3" spans="1:57" s="19" customFormat="1" ht="15" customHeight="1">
      <c r="A3" s="62"/>
      <c r="B3" s="130" t="str">
        <f>IF(Pagina1!$D$4="","Departament",Pagina1!$D$4)</f>
        <v>Departamentul Ingineria şi Managementul Sistemelor Industriale (IMSI)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</row>
    <row r="4" spans="1:57" s="35" customFormat="1" ht="15" customHeight="1">
      <c r="A4" s="58"/>
      <c r="B4" s="130" t="str">
        <f>IF(Pagina1!$D$12="","",CONCATENATE(Pagina1!$B$12,"  ",Pagina1!$D$12))</f>
        <v/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64"/>
      <c r="R4" s="64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</row>
    <row r="5" spans="1:57" s="35" customFormat="1" ht="15" customHeight="1">
      <c r="A5" s="58"/>
      <c r="B5" s="130" t="str">
        <f>IF(Pagina1!$D$13="","",CONCATENATE(Pagina1!$B$13,"  ",Pagina1!$D$13))</f>
        <v/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64"/>
      <c r="R5" s="64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</row>
    <row r="6" spans="1:57" s="35" customFormat="1" ht="15" customHeight="1">
      <c r="A6" s="58"/>
      <c r="B6" s="130"/>
      <c r="C6" s="11"/>
      <c r="D6" s="11"/>
      <c r="E6" s="11"/>
      <c r="F6" s="11"/>
      <c r="G6" s="11"/>
      <c r="H6" s="11"/>
      <c r="I6" s="11"/>
      <c r="J6" s="11"/>
      <c r="K6" s="11"/>
      <c r="L6" s="11"/>
      <c r="M6" s="11" t="s">
        <v>38</v>
      </c>
      <c r="N6" s="11"/>
      <c r="O6" s="11"/>
      <c r="P6" s="11"/>
      <c r="Q6" s="64"/>
      <c r="R6" s="64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</row>
    <row r="7" spans="1:57" s="35" customFormat="1" ht="15" customHeight="1">
      <c r="A7" s="58"/>
      <c r="B7" s="130"/>
      <c r="C7" s="11"/>
      <c r="D7" s="11"/>
      <c r="E7" s="11"/>
      <c r="F7" s="11"/>
      <c r="G7" s="11"/>
      <c r="H7" s="11"/>
      <c r="I7" s="11"/>
      <c r="J7" s="11"/>
      <c r="K7" s="11"/>
      <c r="L7" s="11"/>
      <c r="M7" s="11" t="str">
        <f>numerector</f>
        <v>Prof. univ. dr. ing. habil. Carol SCHNAKOVSZKY</v>
      </c>
      <c r="N7" s="11"/>
      <c r="O7" s="11"/>
      <c r="P7" s="11"/>
      <c r="Q7" s="64"/>
      <c r="R7" s="64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</row>
    <row r="8" spans="1:57" s="35" customFormat="1" ht="19.899999999999999" customHeight="1">
      <c r="A8" s="58"/>
      <c r="B8" s="16"/>
      <c r="Q8" s="64"/>
      <c r="R8" s="64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</row>
    <row r="9" spans="1:57" s="35" customFormat="1" ht="15.75">
      <c r="A9" s="58"/>
      <c r="B9" s="292" t="s">
        <v>18</v>
      </c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64"/>
      <c r="R9" s="64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</row>
    <row r="10" spans="1:57" ht="15.75">
      <c r="B10" s="354" t="s">
        <v>93</v>
      </c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103"/>
    </row>
    <row r="11" spans="1:57" ht="13.5" thickBot="1">
      <c r="B11" s="92"/>
      <c r="C11" s="93"/>
      <c r="D11" s="92"/>
      <c r="E11" s="94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103"/>
    </row>
    <row r="12" spans="1:57" ht="15.75" thickBot="1">
      <c r="B12" s="338" t="s">
        <v>91</v>
      </c>
      <c r="C12" s="339"/>
      <c r="D12" s="339"/>
      <c r="E12" s="339"/>
      <c r="F12" s="339"/>
      <c r="G12" s="339"/>
      <c r="H12" s="340"/>
      <c r="I12" s="338" t="s">
        <v>92</v>
      </c>
      <c r="J12" s="339"/>
      <c r="K12" s="339"/>
      <c r="L12" s="339"/>
      <c r="M12" s="339"/>
      <c r="N12" s="339"/>
      <c r="O12" s="340"/>
      <c r="P12" s="104"/>
      <c r="Q12" s="103"/>
    </row>
    <row r="13" spans="1:57" ht="257.45" customHeight="1">
      <c r="B13" s="345"/>
      <c r="C13" s="346"/>
      <c r="D13" s="346"/>
      <c r="E13" s="346"/>
      <c r="F13" s="346"/>
      <c r="G13" s="346"/>
      <c r="H13" s="347"/>
      <c r="I13" s="345"/>
      <c r="J13" s="346"/>
      <c r="K13" s="346"/>
      <c r="L13" s="346"/>
      <c r="M13" s="346"/>
      <c r="N13" s="346"/>
      <c r="O13" s="347"/>
      <c r="P13" s="105"/>
      <c r="Q13" s="103"/>
    </row>
    <row r="14" spans="1:57" ht="33.6" hidden="1" customHeight="1">
      <c r="B14" s="348"/>
      <c r="C14" s="349"/>
      <c r="D14" s="349"/>
      <c r="E14" s="349"/>
      <c r="F14" s="349"/>
      <c r="G14" s="349"/>
      <c r="H14" s="350"/>
      <c r="I14" s="260"/>
      <c r="J14" s="260"/>
      <c r="K14" s="260"/>
      <c r="L14" s="260"/>
      <c r="M14" s="260"/>
      <c r="N14" s="260"/>
      <c r="O14" s="217"/>
      <c r="P14" s="98"/>
      <c r="Q14" s="103"/>
    </row>
    <row r="15" spans="1:57" ht="11.45" hidden="1" customHeight="1">
      <c r="B15" s="348"/>
      <c r="C15" s="349"/>
      <c r="D15" s="349"/>
      <c r="E15" s="349"/>
      <c r="F15" s="349"/>
      <c r="G15" s="349"/>
      <c r="H15" s="350"/>
      <c r="I15" s="261"/>
      <c r="J15" s="261"/>
      <c r="K15" s="261"/>
      <c r="L15" s="261"/>
      <c r="M15" s="262"/>
      <c r="N15" s="263"/>
      <c r="O15" s="218"/>
      <c r="P15" s="92"/>
      <c r="Q15" s="103"/>
    </row>
    <row r="16" spans="1:57" ht="13.9" hidden="1" customHeight="1">
      <c r="B16" s="348"/>
      <c r="C16" s="349"/>
      <c r="D16" s="349"/>
      <c r="E16" s="349"/>
      <c r="F16" s="349"/>
      <c r="G16" s="349"/>
      <c r="H16" s="350"/>
      <c r="I16" s="261"/>
      <c r="J16" s="261"/>
      <c r="K16" s="261"/>
      <c r="L16" s="261"/>
      <c r="M16" s="262"/>
      <c r="N16" s="263"/>
      <c r="O16" s="218"/>
      <c r="P16" s="92"/>
      <c r="Q16" s="103"/>
    </row>
    <row r="17" spans="1:58" ht="13.9" hidden="1" customHeight="1">
      <c r="B17" s="348"/>
      <c r="C17" s="349"/>
      <c r="D17" s="349"/>
      <c r="E17" s="349"/>
      <c r="F17" s="349"/>
      <c r="G17" s="349"/>
      <c r="H17" s="350"/>
      <c r="I17" s="261"/>
      <c r="J17" s="261"/>
      <c r="K17" s="261"/>
      <c r="L17" s="261"/>
      <c r="M17" s="262"/>
      <c r="N17" s="263"/>
      <c r="O17" s="218"/>
      <c r="P17" s="92"/>
      <c r="Q17" s="103"/>
    </row>
    <row r="18" spans="1:58" hidden="1">
      <c r="B18" s="348"/>
      <c r="C18" s="349"/>
      <c r="D18" s="349"/>
      <c r="E18" s="349"/>
      <c r="F18" s="349"/>
      <c r="G18" s="349"/>
      <c r="H18" s="350"/>
      <c r="I18" s="264"/>
      <c r="J18" s="264"/>
      <c r="K18" s="264"/>
      <c r="L18" s="264"/>
      <c r="M18" s="262"/>
      <c r="N18" s="262"/>
      <c r="O18" s="218"/>
      <c r="P18" s="92"/>
      <c r="Q18" s="103"/>
    </row>
    <row r="19" spans="1:58" ht="30.6" customHeight="1">
      <c r="B19" s="348"/>
      <c r="C19" s="349"/>
      <c r="D19" s="349"/>
      <c r="E19" s="349"/>
      <c r="F19" s="349"/>
      <c r="G19" s="349"/>
      <c r="H19" s="350"/>
      <c r="I19" s="265"/>
      <c r="J19" s="265"/>
      <c r="K19" s="265"/>
      <c r="L19" s="265"/>
      <c r="M19" s="262"/>
      <c r="N19" s="262"/>
      <c r="O19" s="220"/>
      <c r="P19" s="106"/>
      <c r="Q19" s="103"/>
    </row>
    <row r="20" spans="1:58" ht="45.6" customHeight="1" thickBot="1">
      <c r="B20" s="351"/>
      <c r="C20" s="352"/>
      <c r="D20" s="352"/>
      <c r="E20" s="352"/>
      <c r="F20" s="352"/>
      <c r="G20" s="352"/>
      <c r="H20" s="353"/>
      <c r="I20" s="99"/>
      <c r="J20" s="99"/>
      <c r="K20" s="99"/>
      <c r="L20" s="99"/>
      <c r="M20" s="221"/>
      <c r="N20" s="222"/>
      <c r="O20" s="110"/>
      <c r="P20" s="93"/>
      <c r="Q20" s="103"/>
    </row>
    <row r="21" spans="1:58">
      <c r="B21" s="93"/>
      <c r="C21" s="93"/>
      <c r="D21" s="93"/>
      <c r="E21" s="93"/>
      <c r="F21" s="93"/>
      <c r="G21" s="93"/>
      <c r="H21" s="101"/>
      <c r="I21" s="93"/>
      <c r="J21" s="93"/>
      <c r="K21" s="93"/>
      <c r="L21" s="93"/>
      <c r="M21" s="92"/>
      <c r="N21" s="107"/>
      <c r="O21" s="93"/>
      <c r="P21" s="93"/>
      <c r="Q21" s="103"/>
    </row>
    <row r="22" spans="1:58">
      <c r="B22" s="93"/>
      <c r="C22" s="93"/>
      <c r="D22" s="93"/>
      <c r="E22" s="93"/>
      <c r="F22" s="93"/>
      <c r="G22" s="93"/>
      <c r="H22" s="101"/>
      <c r="I22" s="93"/>
      <c r="J22" s="93"/>
      <c r="K22" s="93"/>
      <c r="L22" s="93"/>
      <c r="M22" s="92"/>
      <c r="N22" s="107"/>
      <c r="O22" s="93"/>
      <c r="P22" s="93"/>
      <c r="Q22" s="103"/>
    </row>
    <row r="23" spans="1:58" s="11" customFormat="1" ht="15" customHeight="1">
      <c r="A23" s="189"/>
      <c r="B23" s="238"/>
      <c r="C23" s="16"/>
      <c r="D23" s="247" t="str">
        <f>Pagina1!$B$47</f>
        <v>DECAN,</v>
      </c>
      <c r="E23" s="19"/>
      <c r="F23" s="246"/>
      <c r="G23" s="19"/>
      <c r="H23" s="19"/>
      <c r="I23" s="19"/>
      <c r="J23" s="19"/>
      <c r="K23" s="38"/>
      <c r="L23" s="38"/>
      <c r="M23" s="247" t="str">
        <f>Pagina1!$I$47</f>
        <v>DIRECTOR DEPARTAMENT,</v>
      </c>
      <c r="N23" s="19"/>
      <c r="O23" s="247"/>
      <c r="P23" s="247"/>
      <c r="Q23" s="190"/>
      <c r="R23" s="191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89"/>
      <c r="AW23" s="189"/>
      <c r="AX23" s="189"/>
      <c r="AY23" s="189"/>
      <c r="AZ23" s="189"/>
      <c r="BA23" s="189"/>
      <c r="BB23" s="189"/>
      <c r="BC23" s="189"/>
      <c r="BD23" s="189"/>
      <c r="BE23" s="189"/>
      <c r="BF23" s="181"/>
    </row>
    <row r="24" spans="1:58" s="11" customFormat="1" ht="15" customHeight="1">
      <c r="A24" s="189"/>
      <c r="B24" s="238"/>
      <c r="C24" s="16"/>
      <c r="D24" s="19">
        <f>Pagina1!$A$48</f>
        <v>0</v>
      </c>
      <c r="E24" s="19"/>
      <c r="F24" s="246"/>
      <c r="G24" s="19"/>
      <c r="H24" s="19"/>
      <c r="I24" s="19"/>
      <c r="J24" s="38"/>
      <c r="K24" s="38"/>
      <c r="L24" s="38"/>
      <c r="M24" s="19">
        <f>Pagina1!$J$48</f>
        <v>0</v>
      </c>
      <c r="N24" s="38"/>
      <c r="O24" s="38"/>
      <c r="P24" s="38"/>
      <c r="Q24" s="191"/>
      <c r="R24" s="191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1"/>
    </row>
    <row r="25" spans="1:58">
      <c r="B25" s="95"/>
      <c r="C25" s="250"/>
      <c r="D25" s="95"/>
      <c r="E25" s="95"/>
      <c r="F25" s="95"/>
      <c r="G25" s="95"/>
      <c r="I25" s="95" t="str">
        <f>Pagina1!$F$49</f>
        <v>DIRECTOR DE PROGRAM</v>
      </c>
      <c r="J25" s="95"/>
      <c r="K25" s="95"/>
      <c r="L25" s="95"/>
      <c r="M25" s="95"/>
      <c r="N25" s="19"/>
      <c r="O25" s="95"/>
      <c r="P25" s="95"/>
      <c r="Q25" s="103"/>
    </row>
    <row r="26" spans="1:58">
      <c r="B26" s="238"/>
      <c r="C26" s="238"/>
      <c r="D26" s="238"/>
      <c r="E26" s="238"/>
      <c r="F26" s="238"/>
      <c r="G26" s="238"/>
      <c r="I26" s="95">
        <f>Pagina1!$F$50</f>
        <v>0</v>
      </c>
      <c r="J26" s="238"/>
      <c r="K26" s="238"/>
      <c r="L26" s="238"/>
      <c r="M26" s="238"/>
      <c r="N26" s="238"/>
      <c r="O26" s="238"/>
      <c r="P26" s="95"/>
      <c r="Q26" s="108"/>
    </row>
    <row r="27" spans="1:58"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95"/>
      <c r="Q27" s="108"/>
    </row>
    <row r="28" spans="1:58"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</row>
  </sheetData>
  <mergeCells count="6">
    <mergeCell ref="B13:H20"/>
    <mergeCell ref="I13:O13"/>
    <mergeCell ref="B9:P9"/>
    <mergeCell ref="B12:H12"/>
    <mergeCell ref="I12:O12"/>
    <mergeCell ref="B10:P10"/>
  </mergeCells>
  <conditionalFormatting sqref="B3">
    <cfRule type="cellIs" dxfId="14" priority="1" operator="equal">
      <formula>"Departament"</formula>
    </cfRule>
    <cfRule type="cellIs" dxfId="13" priority="2" operator="equal">
      <formula>0</formula>
    </cfRule>
  </conditionalFormatting>
  <conditionalFormatting sqref="B4:B5">
    <cfRule type="containsBlanks" dxfId="12" priority="5">
      <formula>LEN(TRIM(B4))=0</formula>
    </cfRule>
  </conditionalFormatting>
  <conditionalFormatting sqref="D24 M24">
    <cfRule type="cellIs" dxfId="11" priority="8" operator="equal">
      <formula>0</formula>
    </cfRule>
  </conditionalFormatting>
  <pageMargins left="0.55118110236220474" right="0.47244094488188981" top="0.51181102362204722" bottom="0.70866141732283472" header="0.15748031496062992" footer="0.19685039370078741"/>
  <pageSetup paperSize="9" scale="72" orientation="portrait" r:id="rId1"/>
  <headerFooter alignWithMargins="0">
    <oddFooter>&amp;LF 568.16/Ed.04_F01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2"/>
  <sheetViews>
    <sheetView topLeftCell="E1" zoomScale="85" zoomScaleNormal="85" workbookViewId="0">
      <selection activeCell="E66" sqref="E66"/>
    </sheetView>
  </sheetViews>
  <sheetFormatPr defaultRowHeight="12.75"/>
  <cols>
    <col min="2" max="2" width="63" bestFit="1" customWidth="1"/>
    <col min="3" max="3" width="39.28515625" bestFit="1" customWidth="1"/>
    <col min="4" max="4" width="68.28515625" bestFit="1" customWidth="1"/>
    <col min="5" max="5" width="36.140625" bestFit="1" customWidth="1"/>
    <col min="6" max="6" width="27.5703125" bestFit="1" customWidth="1"/>
    <col min="7" max="7" width="31.42578125" bestFit="1" customWidth="1"/>
    <col min="8" max="8" width="48.85546875" bestFit="1" customWidth="1"/>
    <col min="9" max="9" width="66.5703125" bestFit="1" customWidth="1"/>
    <col min="11" max="11" width="26.42578125" bestFit="1" customWidth="1"/>
    <col min="12" max="12" width="31.140625" bestFit="1" customWidth="1"/>
    <col min="14" max="14" width="48.85546875" bestFit="1" customWidth="1"/>
    <col min="15" max="15" width="60.140625" bestFit="1" customWidth="1"/>
  </cols>
  <sheetData>
    <row r="1" spans="1:22">
      <c r="B1" s="3" t="s">
        <v>72</v>
      </c>
      <c r="C1" s="3" t="s">
        <v>73</v>
      </c>
      <c r="D1" s="3" t="s">
        <v>74</v>
      </c>
      <c r="E1" s="3" t="s">
        <v>75</v>
      </c>
      <c r="F1" s="3" t="s">
        <v>76</v>
      </c>
      <c r="G1" s="3" t="s">
        <v>77</v>
      </c>
      <c r="H1" s="3" t="s">
        <v>78</v>
      </c>
      <c r="I1" s="3" t="s">
        <v>79</v>
      </c>
      <c r="K1" s="4" t="s">
        <v>95</v>
      </c>
      <c r="L1" s="4" t="s">
        <v>96</v>
      </c>
    </row>
    <row r="2" spans="1:22">
      <c r="A2" s="3"/>
      <c r="B2" s="3" t="s">
        <v>16</v>
      </c>
      <c r="C2" s="3" t="s">
        <v>199</v>
      </c>
      <c r="D2" s="3" t="s">
        <v>189</v>
      </c>
      <c r="E2" s="3" t="s">
        <v>148</v>
      </c>
      <c r="F2" s="13" t="s">
        <v>97</v>
      </c>
      <c r="G2" s="13" t="s">
        <v>81</v>
      </c>
      <c r="H2" s="111" t="s">
        <v>98</v>
      </c>
      <c r="I2" s="13" t="s">
        <v>99</v>
      </c>
      <c r="K2" t="str" cm="1">
        <f t="array" ref="K2:K4">_xlfn.UNIQUE(F2:F54)</f>
        <v>Studii universitare de master</v>
      </c>
      <c r="L2" t="str" cm="1">
        <f t="array" ref="L2:L4">_xlfn.UNIQUE(Table1[Forma de învățământ])</f>
        <v>Învățământ cu frecvență (IF)</v>
      </c>
      <c r="V2" s="4"/>
    </row>
    <row r="3" spans="1:22">
      <c r="A3" s="3"/>
      <c r="B3" s="3" t="s">
        <v>82</v>
      </c>
      <c r="C3" s="3" t="s">
        <v>144</v>
      </c>
      <c r="D3" s="3" t="s">
        <v>190</v>
      </c>
      <c r="E3" s="3" t="s">
        <v>149</v>
      </c>
      <c r="F3" s="13" t="s">
        <v>97</v>
      </c>
      <c r="G3" s="13" t="s">
        <v>81</v>
      </c>
      <c r="H3" s="112" t="s">
        <v>100</v>
      </c>
      <c r="I3" s="13" t="s">
        <v>101</v>
      </c>
      <c r="K3" t="str">
        <v>Studii universitare de licență</v>
      </c>
      <c r="L3" t="str">
        <v>Învățământ cu frecvență dual (IFD)</v>
      </c>
      <c r="V3" s="4"/>
    </row>
    <row r="4" spans="1:22">
      <c r="A4" s="3"/>
      <c r="B4" s="3" t="s">
        <v>83</v>
      </c>
      <c r="C4" s="3" t="s">
        <v>145</v>
      </c>
      <c r="D4" s="3" t="s">
        <v>191</v>
      </c>
      <c r="E4" s="3" t="s">
        <v>150</v>
      </c>
      <c r="F4" s="13" t="s">
        <v>97</v>
      </c>
      <c r="G4" s="13" t="s">
        <v>81</v>
      </c>
      <c r="H4" s="111" t="s">
        <v>102</v>
      </c>
      <c r="I4" s="13" t="s">
        <v>172</v>
      </c>
      <c r="K4" t="str">
        <v>Conversie profesională</v>
      </c>
      <c r="L4">
        <v>0</v>
      </c>
      <c r="V4" s="4"/>
    </row>
    <row r="5" spans="1:22">
      <c r="A5" s="3"/>
      <c r="B5" s="3" t="s">
        <v>84</v>
      </c>
      <c r="C5" s="3" t="s">
        <v>146</v>
      </c>
      <c r="D5" s="4" t="s">
        <v>192</v>
      </c>
      <c r="E5" s="3" t="s">
        <v>151</v>
      </c>
      <c r="F5" s="13" t="s">
        <v>97</v>
      </c>
      <c r="G5" s="13" t="s">
        <v>81</v>
      </c>
      <c r="H5" s="112" t="s">
        <v>103</v>
      </c>
      <c r="I5" s="13" t="s">
        <v>104</v>
      </c>
    </row>
    <row r="6" spans="1:22">
      <c r="A6" s="3"/>
      <c r="B6" s="3" t="s">
        <v>85</v>
      </c>
      <c r="C6" s="3" t="s">
        <v>147</v>
      </c>
      <c r="D6" s="3" t="s">
        <v>193</v>
      </c>
      <c r="E6" s="3" t="s">
        <v>152</v>
      </c>
      <c r="F6" s="13" t="s">
        <v>97</v>
      </c>
      <c r="G6" s="13" t="s">
        <v>81</v>
      </c>
      <c r="H6" s="111" t="s">
        <v>105</v>
      </c>
      <c r="I6" s="13" t="s">
        <v>106</v>
      </c>
    </row>
    <row r="7" spans="1:22">
      <c r="A7" s="3"/>
      <c r="B7" s="3"/>
      <c r="C7" s="3"/>
      <c r="D7" s="3"/>
      <c r="E7" s="3"/>
      <c r="F7" s="13" t="s">
        <v>97</v>
      </c>
      <c r="G7" s="13" t="s">
        <v>81</v>
      </c>
      <c r="H7" s="111" t="s">
        <v>105</v>
      </c>
      <c r="I7" s="13" t="s">
        <v>107</v>
      </c>
    </row>
    <row r="8" spans="1:22">
      <c r="E8" s="3"/>
      <c r="F8" s="13" t="s">
        <v>97</v>
      </c>
      <c r="G8" s="13" t="s">
        <v>81</v>
      </c>
      <c r="H8" s="112" t="s">
        <v>108</v>
      </c>
      <c r="I8" s="13" t="s">
        <v>109</v>
      </c>
      <c r="N8" s="4" t="s">
        <v>110</v>
      </c>
      <c r="O8" s="4" t="s">
        <v>111</v>
      </c>
    </row>
    <row r="9" spans="1:22">
      <c r="E9" s="3"/>
      <c r="F9" s="13" t="s">
        <v>97</v>
      </c>
      <c r="G9" s="13" t="s">
        <v>81</v>
      </c>
      <c r="H9" s="111" t="s">
        <v>112</v>
      </c>
      <c r="I9" s="13" t="s">
        <v>113</v>
      </c>
      <c r="N9" t="str" cm="1">
        <f t="array" ref="N9:N21">_xlfn.UNIQUE(Table1[Domeniul])</f>
        <v>INGINERIA MEDIULUI</v>
      </c>
      <c r="O9" t="str" cm="1">
        <f t="array" ref="O9">_xlfn._xlws.FILTER(Table1[Programul de studii],Table1[Domeniul]=Pagina1!D12,"Alege întâi domeniul!")</f>
        <v>Alege întâi domeniul!</v>
      </c>
    </row>
    <row r="10" spans="1:22">
      <c r="E10" s="3"/>
      <c r="F10" s="13" t="s">
        <v>97</v>
      </c>
      <c r="G10" s="13" t="s">
        <v>81</v>
      </c>
      <c r="H10" s="112" t="s">
        <v>114</v>
      </c>
      <c r="I10" s="13" t="s">
        <v>115</v>
      </c>
      <c r="N10" t="str">
        <v>INGINERIA PRODUSELOR ALIMENTARE</v>
      </c>
    </row>
    <row r="11" spans="1:22">
      <c r="F11" s="13" t="s">
        <v>97</v>
      </c>
      <c r="G11" s="13" t="s">
        <v>81</v>
      </c>
      <c r="H11" s="112" t="s">
        <v>116</v>
      </c>
      <c r="I11" s="13" t="s">
        <v>117</v>
      </c>
      <c r="N11" t="str">
        <v>INGINERIE CHIMICĂ</v>
      </c>
    </row>
    <row r="12" spans="1:22">
      <c r="F12" s="13" t="s">
        <v>97</v>
      </c>
      <c r="G12" s="13" t="s">
        <v>81</v>
      </c>
      <c r="H12" s="111" t="s">
        <v>105</v>
      </c>
      <c r="I12" s="13" t="s">
        <v>118</v>
      </c>
      <c r="N12" t="str">
        <v>INGINERIE ENERGETICĂ</v>
      </c>
    </row>
    <row r="13" spans="1:22">
      <c r="F13" s="13" t="s">
        <v>97</v>
      </c>
      <c r="G13" s="13" t="s">
        <v>81</v>
      </c>
      <c r="H13" s="112" t="s">
        <v>100</v>
      </c>
      <c r="I13" s="13" t="s">
        <v>119</v>
      </c>
      <c r="N13" t="str">
        <v>INGINERIE INDUSTRIALĂ</v>
      </c>
    </row>
    <row r="14" spans="1:22">
      <c r="F14" s="13" t="s">
        <v>80</v>
      </c>
      <c r="G14" s="13" t="s">
        <v>81</v>
      </c>
      <c r="H14" s="112" t="s">
        <v>116</v>
      </c>
      <c r="I14" s="13" t="s">
        <v>120</v>
      </c>
      <c r="N14" t="str">
        <v>INGINERIE MECANICĂ</v>
      </c>
    </row>
    <row r="15" spans="1:22">
      <c r="D15" s="3"/>
      <c r="E15" s="3"/>
      <c r="F15" s="13" t="s">
        <v>80</v>
      </c>
      <c r="G15" s="13" t="s">
        <v>81</v>
      </c>
      <c r="H15" s="111" t="s">
        <v>98</v>
      </c>
      <c r="I15" s="13" t="s">
        <v>121</v>
      </c>
      <c r="N15" t="str">
        <v>INGINERIE ŞI MANAGEMENT</v>
      </c>
    </row>
    <row r="16" spans="1:22">
      <c r="F16" s="13" t="s">
        <v>80</v>
      </c>
      <c r="G16" s="13" t="s">
        <v>81</v>
      </c>
      <c r="H16" s="112" t="s">
        <v>114</v>
      </c>
      <c r="I16" s="13" t="s">
        <v>171</v>
      </c>
      <c r="N16" t="str">
        <v>MECATRONICĂ ŞI ROBOTICĂ</v>
      </c>
    </row>
    <row r="17" spans="4:14">
      <c r="F17" s="13" t="s">
        <v>80</v>
      </c>
      <c r="G17" s="13" t="s">
        <v>81</v>
      </c>
      <c r="H17" s="112" t="s">
        <v>114</v>
      </c>
      <c r="I17" s="13" t="s">
        <v>123</v>
      </c>
      <c r="N17" t="str">
        <v>CALCULATOARE ŞI TEHNOLOGIA INFORMAŢIEI</v>
      </c>
    </row>
    <row r="18" spans="4:14">
      <c r="F18" s="13" t="s">
        <v>80</v>
      </c>
      <c r="G18" s="13" t="s">
        <v>81</v>
      </c>
      <c r="H18" s="111" t="s">
        <v>105</v>
      </c>
      <c r="I18" s="13" t="s">
        <v>124</v>
      </c>
      <c r="N18" t="str">
        <v>INGINERIE ȘI MANAGEMENT ÎN AGRICULTURĂ ȘI DEZVOLTARE RURALĂ</v>
      </c>
    </row>
    <row r="19" spans="4:14">
      <c r="D19" s="5"/>
      <c r="F19" s="13" t="s">
        <v>80</v>
      </c>
      <c r="G19" s="13" t="s">
        <v>81</v>
      </c>
      <c r="H19" s="111" t="s">
        <v>105</v>
      </c>
      <c r="I19" s="13" t="s">
        <v>125</v>
      </c>
      <c r="N19" t="str">
        <v>ȘTIINȚE INGINEREȘTI APLICATE</v>
      </c>
    </row>
    <row r="20" spans="4:14">
      <c r="F20" s="13" t="s">
        <v>80</v>
      </c>
      <c r="G20" s="13" t="s">
        <v>81</v>
      </c>
      <c r="H20" s="111" t="s">
        <v>105</v>
      </c>
      <c r="I20" s="13" t="s">
        <v>204</v>
      </c>
      <c r="N20" t="str">
        <v>ȘTIINȚE INGINEREȘTI</v>
      </c>
    </row>
    <row r="21" spans="4:14">
      <c r="F21" s="13" t="s">
        <v>80</v>
      </c>
      <c r="G21" s="13" t="s">
        <v>81</v>
      </c>
      <c r="H21" s="111" t="s">
        <v>112</v>
      </c>
      <c r="I21" s="13" t="s">
        <v>126</v>
      </c>
      <c r="N21" t="str">
        <v>INFORMATICĂ</v>
      </c>
    </row>
    <row r="22" spans="4:14">
      <c r="F22" s="13" t="s">
        <v>80</v>
      </c>
      <c r="G22" s="13" t="s">
        <v>81</v>
      </c>
      <c r="H22" s="112" t="s">
        <v>108</v>
      </c>
      <c r="I22" s="13" t="s">
        <v>127</v>
      </c>
    </row>
    <row r="23" spans="4:14">
      <c r="F23" s="13" t="s">
        <v>80</v>
      </c>
      <c r="G23" s="13" t="s">
        <v>81</v>
      </c>
      <c r="H23" s="112" t="s">
        <v>103</v>
      </c>
      <c r="I23" s="13" t="s">
        <v>128</v>
      </c>
    </row>
    <row r="24" spans="4:14">
      <c r="F24" s="13" t="s">
        <v>80</v>
      </c>
      <c r="G24" s="13" t="s">
        <v>81</v>
      </c>
      <c r="H24" s="112" t="s">
        <v>100</v>
      </c>
      <c r="I24" s="112" t="s">
        <v>100</v>
      </c>
      <c r="N24" s="2" t="s">
        <v>160</v>
      </c>
    </row>
    <row r="25" spans="4:14">
      <c r="F25" s="13" t="s">
        <v>80</v>
      </c>
      <c r="G25" s="13" t="s">
        <v>81</v>
      </c>
      <c r="H25" s="111" t="s">
        <v>102</v>
      </c>
      <c r="I25" s="13" t="s">
        <v>129</v>
      </c>
      <c r="M25" s="6" t="s">
        <v>21</v>
      </c>
      <c r="N25" s="1" t="s">
        <v>35</v>
      </c>
    </row>
    <row r="26" spans="4:14">
      <c r="F26" s="13" t="s">
        <v>80</v>
      </c>
      <c r="G26" s="13" t="s">
        <v>81</v>
      </c>
      <c r="H26" s="13" t="s">
        <v>130</v>
      </c>
      <c r="I26" s="13" t="s">
        <v>131</v>
      </c>
      <c r="M26" s="6" t="s">
        <v>23</v>
      </c>
      <c r="N26" s="1" t="s">
        <v>153</v>
      </c>
    </row>
    <row r="27" spans="4:14">
      <c r="F27" s="13" t="s">
        <v>80</v>
      </c>
      <c r="G27" s="111" t="s">
        <v>122</v>
      </c>
      <c r="H27" s="111" t="s">
        <v>105</v>
      </c>
      <c r="I27" s="13" t="s">
        <v>132</v>
      </c>
      <c r="M27" s="6" t="s">
        <v>22</v>
      </c>
      <c r="N27" s="1" t="s">
        <v>36</v>
      </c>
    </row>
    <row r="28" spans="4:14">
      <c r="F28" s="13" t="s">
        <v>80</v>
      </c>
      <c r="G28" s="111" t="s">
        <v>122</v>
      </c>
      <c r="H28" s="111" t="s">
        <v>105</v>
      </c>
      <c r="I28" s="13" t="s">
        <v>133</v>
      </c>
    </row>
    <row r="29" spans="4:14">
      <c r="F29" s="13" t="s">
        <v>80</v>
      </c>
      <c r="G29" s="111" t="s">
        <v>122</v>
      </c>
      <c r="H29" s="111" t="s">
        <v>105</v>
      </c>
      <c r="I29" s="13" t="s">
        <v>173</v>
      </c>
    </row>
    <row r="30" spans="4:14">
      <c r="F30" s="13" t="s">
        <v>80</v>
      </c>
      <c r="G30" s="111" t="s">
        <v>122</v>
      </c>
      <c r="H30" s="111" t="s">
        <v>98</v>
      </c>
      <c r="I30" s="13" t="s">
        <v>134</v>
      </c>
    </row>
    <row r="31" spans="4:14">
      <c r="F31" s="13" t="s">
        <v>80</v>
      </c>
      <c r="G31" s="111" t="s">
        <v>122</v>
      </c>
      <c r="H31" s="112" t="s">
        <v>108</v>
      </c>
      <c r="I31" s="13" t="s">
        <v>135</v>
      </c>
      <c r="N31" s="2" t="s">
        <v>161</v>
      </c>
    </row>
    <row r="32" spans="4:14">
      <c r="F32" s="13" t="s">
        <v>80</v>
      </c>
      <c r="G32" s="111" t="s">
        <v>122</v>
      </c>
      <c r="H32" s="112" t="s">
        <v>103</v>
      </c>
      <c r="I32" s="13" t="s">
        <v>136</v>
      </c>
      <c r="M32" s="6" t="s">
        <v>154</v>
      </c>
      <c r="N32" s="1" t="s">
        <v>155</v>
      </c>
    </row>
    <row r="33" spans="6:15">
      <c r="F33" s="13" t="s">
        <v>80</v>
      </c>
      <c r="G33" s="111" t="s">
        <v>122</v>
      </c>
      <c r="H33" s="112" t="s">
        <v>100</v>
      </c>
      <c r="I33" s="112" t="s">
        <v>137</v>
      </c>
      <c r="M33" s="6" t="s">
        <v>156</v>
      </c>
      <c r="N33" s="1" t="s">
        <v>159</v>
      </c>
    </row>
    <row r="34" spans="6:15">
      <c r="F34" s="13" t="s">
        <v>97</v>
      </c>
      <c r="G34" s="111" t="s">
        <v>122</v>
      </c>
      <c r="H34" s="111" t="s">
        <v>105</v>
      </c>
      <c r="I34" s="13" t="s">
        <v>138</v>
      </c>
      <c r="M34" s="6" t="s">
        <v>157</v>
      </c>
      <c r="N34" s="1" t="s">
        <v>158</v>
      </c>
    </row>
    <row r="35" spans="6:15">
      <c r="F35" s="13" t="s">
        <v>80</v>
      </c>
      <c r="G35" s="111" t="s">
        <v>122</v>
      </c>
      <c r="H35" s="111" t="s">
        <v>102</v>
      </c>
      <c r="I35" s="13" t="s">
        <v>139</v>
      </c>
    </row>
    <row r="36" spans="6:15">
      <c r="F36" s="13" t="s">
        <v>80</v>
      </c>
      <c r="G36" s="111" t="s">
        <v>122</v>
      </c>
      <c r="H36" s="13" t="s">
        <v>116</v>
      </c>
      <c r="I36" s="13" t="s">
        <v>174</v>
      </c>
      <c r="N36" s="2" t="s">
        <v>162</v>
      </c>
    </row>
    <row r="37" spans="6:15">
      <c r="F37" s="13" t="s">
        <v>80</v>
      </c>
      <c r="G37" s="111" t="s">
        <v>122</v>
      </c>
      <c r="H37" s="13" t="s">
        <v>114</v>
      </c>
      <c r="I37" s="13" t="s">
        <v>175</v>
      </c>
      <c r="M37" s="6" t="s">
        <v>163</v>
      </c>
      <c r="N37" s="4" t="s">
        <v>165</v>
      </c>
    </row>
    <row r="38" spans="6:15">
      <c r="F38" s="13" t="s">
        <v>80</v>
      </c>
      <c r="G38" s="13" t="s">
        <v>81</v>
      </c>
      <c r="H38" s="13" t="s">
        <v>98</v>
      </c>
      <c r="I38" s="13" t="s">
        <v>176</v>
      </c>
      <c r="M38" s="6" t="s">
        <v>4</v>
      </c>
      <c r="N38" s="4" t="s">
        <v>166</v>
      </c>
    </row>
    <row r="39" spans="6:15">
      <c r="F39" s="13" t="s">
        <v>80</v>
      </c>
      <c r="G39" s="13" t="s">
        <v>81</v>
      </c>
      <c r="H39" s="13" t="s">
        <v>112</v>
      </c>
      <c r="I39" s="13" t="s">
        <v>177</v>
      </c>
      <c r="M39" s="6" t="s">
        <v>164</v>
      </c>
      <c r="N39" s="4" t="s">
        <v>167</v>
      </c>
    </row>
    <row r="40" spans="6:15">
      <c r="F40" s="13" t="s">
        <v>80</v>
      </c>
      <c r="G40" s="13" t="s">
        <v>81</v>
      </c>
      <c r="H40" s="13" t="s">
        <v>178</v>
      </c>
      <c r="I40" s="13" t="s">
        <v>179</v>
      </c>
    </row>
    <row r="41" spans="6:15">
      <c r="F41" s="13" t="s">
        <v>80</v>
      </c>
      <c r="G41" s="13" t="s">
        <v>81</v>
      </c>
      <c r="H41" s="13" t="s">
        <v>178</v>
      </c>
      <c r="I41" s="13" t="s">
        <v>180</v>
      </c>
    </row>
    <row r="42" spans="6:15">
      <c r="F42" s="13" t="s">
        <v>97</v>
      </c>
      <c r="G42" s="111" t="s">
        <v>122</v>
      </c>
      <c r="H42" s="111" t="s">
        <v>98</v>
      </c>
      <c r="I42" s="13" t="s">
        <v>181</v>
      </c>
    </row>
    <row r="43" spans="6:15">
      <c r="F43" s="13" t="s">
        <v>97</v>
      </c>
      <c r="G43" s="111" t="s">
        <v>122</v>
      </c>
      <c r="H43" s="112" t="s">
        <v>114</v>
      </c>
      <c r="I43" s="13" t="s">
        <v>182</v>
      </c>
    </row>
    <row r="44" spans="6:15">
      <c r="F44" s="13" t="s">
        <v>97</v>
      </c>
      <c r="G44" s="111" t="s">
        <v>122</v>
      </c>
      <c r="H44" s="113" t="s">
        <v>112</v>
      </c>
      <c r="I44" s="13" t="s">
        <v>183</v>
      </c>
      <c r="J44" s="4"/>
      <c r="N44" s="4" t="s">
        <v>140</v>
      </c>
    </row>
    <row r="45" spans="6:15">
      <c r="F45" s="13" t="s">
        <v>97</v>
      </c>
      <c r="G45" s="111" t="s">
        <v>122</v>
      </c>
      <c r="H45" s="114" t="s">
        <v>108</v>
      </c>
      <c r="I45" s="13" t="s">
        <v>184</v>
      </c>
      <c r="J45" s="4"/>
      <c r="N45" s="4" t="s">
        <v>141</v>
      </c>
      <c r="O45" s="4" t="s">
        <v>111</v>
      </c>
    </row>
    <row r="46" spans="6:15">
      <c r="F46" s="13" t="s">
        <v>97</v>
      </c>
      <c r="G46" s="111" t="s">
        <v>122</v>
      </c>
      <c r="H46" s="112" t="s">
        <v>100</v>
      </c>
      <c r="I46" s="13" t="s">
        <v>185</v>
      </c>
      <c r="N46" t="s">
        <v>86</v>
      </c>
      <c r="O46" t="s">
        <v>142</v>
      </c>
    </row>
    <row r="47" spans="6:15">
      <c r="F47" s="13" t="s">
        <v>200</v>
      </c>
      <c r="G47" s="113"/>
      <c r="H47" s="3" t="s">
        <v>201</v>
      </c>
      <c r="I47" s="13" t="s">
        <v>202</v>
      </c>
    </row>
    <row r="48" spans="6:15">
      <c r="F48" s="13" t="s">
        <v>200</v>
      </c>
      <c r="G48" s="111"/>
      <c r="H48" s="3" t="s">
        <v>203</v>
      </c>
      <c r="I48" s="13" t="s">
        <v>203</v>
      </c>
    </row>
    <row r="49" spans="6:9">
      <c r="F49" s="13" t="s">
        <v>200</v>
      </c>
      <c r="G49" s="111"/>
      <c r="H49" s="3" t="s">
        <v>98</v>
      </c>
      <c r="I49" s="13" t="s">
        <v>121</v>
      </c>
    </row>
    <row r="50" spans="6:9">
      <c r="F50" s="13" t="s">
        <v>200</v>
      </c>
      <c r="G50" s="113"/>
      <c r="H50" s="13" t="s">
        <v>112</v>
      </c>
      <c r="I50" s="13" t="s">
        <v>126</v>
      </c>
    </row>
    <row r="51" spans="6:9">
      <c r="F51" s="13" t="s">
        <v>200</v>
      </c>
      <c r="G51" s="113"/>
      <c r="H51" s="3" t="s">
        <v>102</v>
      </c>
      <c r="I51" s="13" t="s">
        <v>129</v>
      </c>
    </row>
    <row r="52" spans="6:9">
      <c r="F52" s="13" t="s">
        <v>200</v>
      </c>
      <c r="G52" s="113"/>
      <c r="H52" s="3" t="s">
        <v>114</v>
      </c>
      <c r="I52" s="13" t="s">
        <v>171</v>
      </c>
    </row>
    <row r="53" spans="6:9">
      <c r="F53" s="13" t="s">
        <v>200</v>
      </c>
      <c r="G53" s="113"/>
      <c r="H53" s="3" t="s">
        <v>105</v>
      </c>
      <c r="I53" s="13" t="s">
        <v>204</v>
      </c>
    </row>
    <row r="54" spans="6:9">
      <c r="F54" s="13" t="s">
        <v>200</v>
      </c>
      <c r="G54" s="111"/>
      <c r="H54" s="3" t="s">
        <v>100</v>
      </c>
      <c r="I54" s="13" t="s">
        <v>100</v>
      </c>
    </row>
    <row r="57" spans="6:9">
      <c r="H57" s="4"/>
      <c r="I57" s="4"/>
    </row>
    <row r="58" spans="6:9">
      <c r="H58" s="4"/>
      <c r="I58" s="4"/>
    </row>
    <row r="62" spans="6:9">
      <c r="G62" s="4"/>
    </row>
  </sheetData>
  <dataConsolidate function="varp"/>
  <dataValidations disablePrompts="1" count="3">
    <dataValidation type="list" allowBlank="1" showInputMessage="1" showErrorMessage="1" sqref="O46">
      <formula1>_xlfn.ANCHORARRAY($O$9)</formula1>
    </dataValidation>
    <dataValidation type="list" allowBlank="1" showInputMessage="1" showErrorMessage="1" sqref="N46">
      <formula1>$N$9:$N$18</formula1>
    </dataValidation>
    <dataValidation type="list" allowBlank="1" showInputMessage="1" showErrorMessage="1" sqref="F59">
      <formula1>$H$57:$H$58</formula1>
    </dataValidation>
  </dataValidations>
  <pageMargins left="0.55118110236220474" right="0.47244094488188981" top="0.51181102362204722" bottom="0.70866141732283472" header="0.15748031496062992" footer="0.19685039370078741"/>
  <pageSetup paperSize="9" scale="99" orientation="portrait" r:id="rId1"/>
  <headerFooter alignWithMargins="0">
    <oddFooter>&amp;LF 568.16/Ed.04_F01</oddFooter>
  </headerFooter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17</vt:i4>
      </vt:variant>
    </vt:vector>
  </HeadingPairs>
  <TitlesOfParts>
    <vt:vector size="24" baseType="lpstr">
      <vt:lpstr>Pagina1</vt:lpstr>
      <vt:lpstr>Statistica</vt:lpstr>
      <vt:lpstr>AN I</vt:lpstr>
      <vt:lpstr>AN II</vt:lpstr>
      <vt:lpstr>Lucrare de absolvire</vt:lpstr>
      <vt:lpstr>Competențe</vt:lpstr>
      <vt:lpstr>Nomenclatoare</vt:lpstr>
      <vt:lpstr>ciclul_de_studii</vt:lpstr>
      <vt:lpstr>Coordonator</vt:lpstr>
      <vt:lpstr>Decan</vt:lpstr>
      <vt:lpstr>Departament</vt:lpstr>
      <vt:lpstr>Director</vt:lpstr>
      <vt:lpstr>Domeniul</vt:lpstr>
      <vt:lpstr>Facultatea</vt:lpstr>
      <vt:lpstr>FACULTATEA_DE_INGINERIE</vt:lpstr>
      <vt:lpstr>Forma</vt:lpstr>
      <vt:lpstr>numerector</vt:lpstr>
      <vt:lpstr>'AN I'!Print_Area</vt:lpstr>
      <vt:lpstr>'AN II'!Print_Area</vt:lpstr>
      <vt:lpstr>Competențe!Print_Area</vt:lpstr>
      <vt:lpstr>'Lucrare de absolvire'!Print_Area</vt:lpstr>
      <vt:lpstr>Pagina1!Print_Area</vt:lpstr>
      <vt:lpstr>Statistica!Print_Area</vt:lpstr>
      <vt:lpstr>Programul_de_studii</vt:lpstr>
    </vt:vector>
  </TitlesOfParts>
  <Company>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Radu_C</cp:lastModifiedBy>
  <cp:lastPrinted>2025-09-11T10:53:57Z</cp:lastPrinted>
  <dcterms:created xsi:type="dcterms:W3CDTF">2006-02-02T15:07:42Z</dcterms:created>
  <dcterms:modified xsi:type="dcterms:W3CDTF">2025-09-25T08:51:47Z</dcterms:modified>
</cp:coreProperties>
</file>